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ichael\Performance Measures\"/>
    </mc:Choice>
  </mc:AlternateContent>
  <xr:revisionPtr revIDLastSave="0" documentId="13_ncr:1_{DD0C7349-34D4-454D-A4B4-E43C8C62BB4F}" xr6:coauthVersionLast="46" xr6:coauthVersionMax="46" xr10:uidLastSave="{00000000-0000-0000-0000-000000000000}"/>
  <bookViews>
    <workbookView xWindow="-120" yWindow="-120" windowWidth="29040" windowHeight="15840" activeTab="3" xr2:uid="{F2C76123-2A6C-4022-9849-1959B9A9DE6E}"/>
  </bookViews>
  <sheets>
    <sheet name="Metrics Directions" sheetId="10" r:id="rId1"/>
    <sheet name="FR Metrics Q2" sheetId="2" r:id="rId2"/>
    <sheet name="DR Metrics Q2" sheetId="4" r:id="rId3"/>
    <sheet name="SW Metrics Q2" sheetId="9" r:id="rId4"/>
    <sheet name="Data" sheetId="12" r:id="rId5"/>
  </sheets>
  <definedNames>
    <definedName name="RngQuarter">#REF!</definedName>
    <definedName name="TbMont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2" l="1"/>
  <c r="H26" i="12"/>
  <c r="F26" i="12"/>
  <c r="G12" i="12"/>
  <c r="H12" i="12"/>
  <c r="F12" i="12"/>
  <c r="C4" i="9" l="1"/>
  <c r="D4" i="9"/>
  <c r="E4" i="9"/>
  <c r="C5" i="9"/>
  <c r="D5" i="9"/>
  <c r="E5" i="9"/>
  <c r="E22" i="9" s="1"/>
  <c r="C6" i="9"/>
  <c r="D6" i="9"/>
  <c r="E6" i="9"/>
  <c r="D24" i="9" l="1"/>
  <c r="D22" i="9"/>
  <c r="C24" i="9"/>
  <c r="C22" i="9"/>
  <c r="E24" i="9"/>
  <c r="F4" i="2"/>
  <c r="F5" i="2"/>
  <c r="F6" i="2"/>
  <c r="C7" i="2"/>
  <c r="D7" i="2"/>
  <c r="E7" i="2"/>
  <c r="C8" i="2"/>
  <c r="D8" i="2"/>
  <c r="E8" i="2"/>
  <c r="F10" i="2"/>
  <c r="F11" i="2"/>
  <c r="C12" i="2"/>
  <c r="D12" i="2"/>
  <c r="E12" i="2"/>
  <c r="C13" i="2"/>
  <c r="D13" i="2"/>
  <c r="E13" i="2"/>
  <c r="C14" i="2"/>
  <c r="D14" i="2"/>
  <c r="E14" i="2"/>
  <c r="C19" i="2"/>
  <c r="D19" i="2"/>
  <c r="E19" i="2"/>
  <c r="F21" i="2"/>
  <c r="F13" i="2" l="1"/>
  <c r="F14" i="2"/>
  <c r="F12" i="2"/>
  <c r="F7" i="2"/>
  <c r="F19" i="2"/>
  <c r="F8" i="2"/>
  <c r="F40" i="12" l="1"/>
  <c r="G40" i="12"/>
  <c r="H40" i="12"/>
  <c r="F42" i="12"/>
  <c r="G42" i="12"/>
  <c r="H42" i="12"/>
  <c r="F44" i="12"/>
  <c r="G44" i="12"/>
  <c r="H44" i="12"/>
  <c r="F46" i="12"/>
  <c r="G46" i="12"/>
  <c r="H46" i="12"/>
  <c r="F47" i="12"/>
  <c r="G47" i="12"/>
  <c r="H47" i="12"/>
  <c r="F17" i="12"/>
  <c r="G17" i="12"/>
  <c r="H17" i="12"/>
  <c r="F18" i="12"/>
  <c r="G18" i="12"/>
  <c r="H18" i="12"/>
  <c r="F21" i="12"/>
  <c r="G21" i="12"/>
  <c r="H21" i="12"/>
  <c r="F22" i="12"/>
  <c r="G22" i="12"/>
  <c r="H22" i="12"/>
  <c r="F27" i="12"/>
  <c r="G27" i="12"/>
  <c r="H27" i="12"/>
  <c r="F29" i="12"/>
  <c r="G29" i="12"/>
  <c r="H29" i="12"/>
  <c r="G16" i="12"/>
  <c r="H16" i="12"/>
  <c r="F16" i="12"/>
  <c r="F3" i="12"/>
  <c r="G3" i="12"/>
  <c r="H3" i="12"/>
  <c r="F4" i="12"/>
  <c r="G4" i="12"/>
  <c r="H4" i="12"/>
  <c r="F5" i="12"/>
  <c r="G5" i="12"/>
  <c r="H5" i="12"/>
  <c r="F6" i="12"/>
  <c r="G6" i="12"/>
  <c r="H6" i="12"/>
  <c r="F7" i="12"/>
  <c r="G7" i="12"/>
  <c r="H7" i="12"/>
  <c r="F8" i="12"/>
  <c r="G8" i="12"/>
  <c r="H8" i="12"/>
  <c r="F9" i="12"/>
  <c r="G9" i="12"/>
  <c r="H9" i="12"/>
  <c r="F10" i="12"/>
  <c r="G10" i="12"/>
  <c r="H10" i="12"/>
  <c r="F11" i="12"/>
  <c r="G11" i="12"/>
  <c r="H11" i="12"/>
  <c r="F13" i="12"/>
  <c r="G13" i="12"/>
  <c r="H13" i="12"/>
  <c r="F14" i="12"/>
  <c r="G14" i="12"/>
  <c r="H14" i="12"/>
  <c r="G2" i="12"/>
  <c r="H2" i="12"/>
  <c r="F2" i="12"/>
  <c r="F5" i="4" l="1"/>
  <c r="E11" i="9" l="1"/>
  <c r="H36" i="12" s="1"/>
  <c r="D11" i="9"/>
  <c r="G36" i="12" s="1"/>
  <c r="C11" i="9"/>
  <c r="F36" i="12" s="1"/>
  <c r="E10" i="9"/>
  <c r="H35" i="12" s="1"/>
  <c r="D10" i="9"/>
  <c r="G35" i="12" s="1"/>
  <c r="C10" i="9"/>
  <c r="F35" i="12" s="1"/>
  <c r="H32" i="12"/>
  <c r="G32" i="12"/>
  <c r="F32" i="12"/>
  <c r="H31" i="12"/>
  <c r="G31" i="12"/>
  <c r="F31" i="12"/>
  <c r="G30" i="12"/>
  <c r="H30" i="12"/>
  <c r="F30" i="12"/>
  <c r="F27" i="9" l="1"/>
  <c r="F26" i="9"/>
  <c r="F23" i="9"/>
  <c r="F21" i="9"/>
  <c r="F19" i="9"/>
  <c r="D28" i="9"/>
  <c r="G48" i="12" s="1"/>
  <c r="E28" i="9"/>
  <c r="H48" i="12" s="1"/>
  <c r="C28" i="9"/>
  <c r="F48" i="12" s="1"/>
  <c r="G45" i="12"/>
  <c r="H45" i="12"/>
  <c r="F45" i="12"/>
  <c r="G43" i="12"/>
  <c r="H43" i="12"/>
  <c r="F43" i="12"/>
  <c r="D20" i="9"/>
  <c r="G41" i="12" s="1"/>
  <c r="E20" i="9"/>
  <c r="H41" i="12" s="1"/>
  <c r="C20" i="9"/>
  <c r="F41" i="12" s="1"/>
  <c r="F28" i="9" l="1"/>
  <c r="F22" i="4" l="1"/>
  <c r="D20" i="4"/>
  <c r="G28" i="12" s="1"/>
  <c r="E20" i="4"/>
  <c r="H28" i="12" s="1"/>
  <c r="C20" i="4"/>
  <c r="F28" i="12" s="1"/>
  <c r="F16" i="4"/>
  <c r="E14" i="9" l="1"/>
  <c r="H39" i="12" s="1"/>
  <c r="D14" i="9"/>
  <c r="G39" i="12" s="1"/>
  <c r="C14" i="9"/>
  <c r="F39" i="12" s="1"/>
  <c r="E13" i="9"/>
  <c r="H38" i="12" s="1"/>
  <c r="D13" i="9"/>
  <c r="G38" i="12" s="1"/>
  <c r="C13" i="9"/>
  <c r="F38" i="12" s="1"/>
  <c r="E12" i="9"/>
  <c r="H37" i="12" s="1"/>
  <c r="D12" i="9"/>
  <c r="G37" i="12" s="1"/>
  <c r="C12" i="9"/>
  <c r="F37" i="12" s="1"/>
  <c r="F11" i="9"/>
  <c r="F10" i="9"/>
  <c r="E8" i="9"/>
  <c r="H34" i="12" s="1"/>
  <c r="D8" i="9"/>
  <c r="G34" i="12" s="1"/>
  <c r="C8" i="9"/>
  <c r="F34" i="12" s="1"/>
  <c r="E7" i="9"/>
  <c r="H33" i="12" s="1"/>
  <c r="D7" i="9"/>
  <c r="G33" i="12" s="1"/>
  <c r="C7" i="9"/>
  <c r="F33" i="12" s="1"/>
  <c r="F6" i="9"/>
  <c r="F5" i="9"/>
  <c r="F4" i="9"/>
  <c r="F20" i="9" s="1"/>
  <c r="E14" i="4"/>
  <c r="H25" i="12" s="1"/>
  <c r="D14" i="4"/>
  <c r="G25" i="12" s="1"/>
  <c r="C14" i="4"/>
  <c r="F25" i="12" s="1"/>
  <c r="E13" i="4"/>
  <c r="H24" i="12" s="1"/>
  <c r="D13" i="4"/>
  <c r="G24" i="12" s="1"/>
  <c r="C13" i="4"/>
  <c r="F24" i="12" s="1"/>
  <c r="E12" i="4"/>
  <c r="H23" i="12" s="1"/>
  <c r="D12" i="4"/>
  <c r="G23" i="12" s="1"/>
  <c r="C12" i="4"/>
  <c r="F23" i="12" s="1"/>
  <c r="F11" i="4"/>
  <c r="F10" i="4"/>
  <c r="E8" i="4"/>
  <c r="H20" i="12" s="1"/>
  <c r="D8" i="4"/>
  <c r="G20" i="12" s="1"/>
  <c r="C8" i="4"/>
  <c r="F20" i="12" s="1"/>
  <c r="E7" i="4"/>
  <c r="H19" i="12" s="1"/>
  <c r="D7" i="4"/>
  <c r="G19" i="12" s="1"/>
  <c r="C7" i="4"/>
  <c r="F19" i="12" s="1"/>
  <c r="F6" i="4"/>
  <c r="F4" i="4"/>
  <c r="F12" i="9" l="1"/>
  <c r="F22" i="9"/>
  <c r="F24" i="9"/>
  <c r="F20" i="4"/>
  <c r="F12" i="4"/>
  <c r="F14" i="9"/>
  <c r="F7" i="9"/>
  <c r="F8" i="9"/>
  <c r="F14" i="4"/>
  <c r="F7" i="4"/>
  <c r="F8" i="4"/>
  <c r="F13" i="9"/>
  <c r="F13" i="4"/>
</calcChain>
</file>

<file path=xl/sharedStrings.xml><?xml version="1.0" encoding="utf-8"?>
<sst xmlns="http://schemas.openxmlformats.org/spreadsheetml/2006/main" count="316" uniqueCount="78">
  <si>
    <t>Universal Metrics</t>
  </si>
  <si>
    <t>Unlinked Passenger Trips (UPT)</t>
  </si>
  <si>
    <t>Vehicle Revenue Miles (VRM)</t>
  </si>
  <si>
    <t>Vehicle Revenue Hours (VRH)</t>
  </si>
  <si>
    <t>UPT/VRM</t>
  </si>
  <si>
    <t>UPT/VRH</t>
  </si>
  <si>
    <t xml:space="preserve">Financial Performance Metrics </t>
  </si>
  <si>
    <t>Ridership Performance Metrics</t>
  </si>
  <si>
    <t>Operating Expenses</t>
  </si>
  <si>
    <t>Fare Revenues</t>
  </si>
  <si>
    <t>Farebox Recovery Ratio</t>
  </si>
  <si>
    <t>Operating Expenses/VRM</t>
  </si>
  <si>
    <t>Operating Expenses/VRH</t>
  </si>
  <si>
    <t>Customer Service Performance Metrics</t>
  </si>
  <si>
    <t>On-time Performance/Schedule Adherence</t>
  </si>
  <si>
    <t>Additional Metrics</t>
  </si>
  <si>
    <t>Asset Management Performance Metrics</t>
  </si>
  <si>
    <t>Notes</t>
  </si>
  <si>
    <t>Baseline
(FY16-FY18)</t>
  </si>
  <si>
    <t>Subsidy/UPT</t>
  </si>
  <si>
    <t xml:space="preserve">% of Completed Trips </t>
  </si>
  <si>
    <t xml:space="preserve">Subsidy/UPT </t>
  </si>
  <si>
    <t>Preventable Accidents/100,000 Revenue Miles</t>
  </si>
  <si>
    <t>Road Calls/100,000 Revenue Miles</t>
  </si>
  <si>
    <t>% of Rev. Vehicles Inspections Comp. On-time</t>
  </si>
  <si>
    <t>Valid Complaints/100,000 UPT</t>
  </si>
  <si>
    <t>Number of Complaints</t>
  </si>
  <si>
    <t>Number of Preventable Accidents</t>
  </si>
  <si>
    <t>Number of Road Calls</t>
  </si>
  <si>
    <t>Number of Scheduled Inspections</t>
  </si>
  <si>
    <t>Number of Completed Inspections</t>
  </si>
  <si>
    <t>MOU PERFORMANCE METRIC REPORTING FORM - DIRECTIONS FOR METRICS SHEETS</t>
  </si>
  <si>
    <t xml:space="preserve">each month of the quarter for each metric. Cells that require data entry are in a regular font, while cells that are calculated for </t>
  </si>
  <si>
    <t>This process will need to be repeated three times: 1) for Fixed Route (FR); 2) for Demand Response (DR); 3) for Systemwide (SW).</t>
  </si>
  <si>
    <t>Elizabeth.McCarthy@dot.state.ma.us</t>
  </si>
  <si>
    <t>FRTA</t>
  </si>
  <si>
    <r>
      <t xml:space="preserve">you are </t>
    </r>
    <r>
      <rPr>
        <i/>
        <sz val="13"/>
        <rFont val="Calibri"/>
        <family val="2"/>
        <scheme val="minor"/>
      </rPr>
      <t>italicized and colored yellow</t>
    </r>
    <r>
      <rPr>
        <sz val="13"/>
        <rFont val="Calibri"/>
        <family val="2"/>
        <scheme val="minor"/>
      </rPr>
      <t xml:space="preserve">. Please note that Q1 Subtotal will also be calculated for you. </t>
    </r>
  </si>
  <si>
    <t>RTA</t>
  </si>
  <si>
    <t>Type</t>
  </si>
  <si>
    <t>Fiscal Year</t>
  </si>
  <si>
    <t>Quarter</t>
  </si>
  <si>
    <t>Metric</t>
  </si>
  <si>
    <t>UPT</t>
  </si>
  <si>
    <t>VRH</t>
  </si>
  <si>
    <t>VRM</t>
  </si>
  <si>
    <t>FR</t>
  </si>
  <si>
    <t>DR</t>
  </si>
  <si>
    <t>SW</t>
  </si>
  <si>
    <t>Fare revenues</t>
  </si>
  <si>
    <t>OPEX</t>
  </si>
  <si>
    <t>FRR</t>
  </si>
  <si>
    <t>OPEX/VRM</t>
  </si>
  <si>
    <t>OPEX/VRH</t>
  </si>
  <si>
    <t>OTP</t>
  </si>
  <si>
    <t>% Completed trips</t>
  </si>
  <si>
    <t>Valid complaints</t>
  </si>
  <si>
    <t>Preventable accidents</t>
  </si>
  <si>
    <t>Preventable accidents/100,000 VRM</t>
  </si>
  <si>
    <t>Road calls</t>
  </si>
  <si>
    <t>Road calls/100,000 VRM</t>
  </si>
  <si>
    <t>Maintenance scheduled</t>
  </si>
  <si>
    <t>Maintenance completed</t>
  </si>
  <si>
    <t>% Maintenance completed</t>
  </si>
  <si>
    <t>Valid complaints/100,000 UPT</t>
  </si>
  <si>
    <t>OPEX/UPT</t>
  </si>
  <si>
    <t>PLEASE do not make any edits to the "Data" worksheet!</t>
  </si>
  <si>
    <t>Year 2 Target</t>
  </si>
  <si>
    <t xml:space="preserve">For Quarter 2, which covers the months of October, November and December, please fill out the actuals for </t>
  </si>
  <si>
    <t>October</t>
  </si>
  <si>
    <t>November</t>
  </si>
  <si>
    <t>December</t>
  </si>
  <si>
    <t>Q2 Subtotal</t>
  </si>
  <si>
    <t>Q2</t>
  </si>
  <si>
    <t>FRTA FY21 (Year 2) Fixed Route Performance Metrics - Q2</t>
  </si>
  <si>
    <t>FRTA FY21 (Year 2) Demand Response Performance Metrics - Q2</t>
  </si>
  <si>
    <t>FRTA FY21 (Year 2) Systemwide Performance Metrics - Q2</t>
  </si>
  <si>
    <r>
      <t xml:space="preserve">Following the calendar end of each quarter, please send the completed form no later than </t>
    </r>
    <r>
      <rPr>
        <b/>
        <sz val="13"/>
        <color theme="1"/>
        <rFont val="Calibri"/>
        <family val="2"/>
        <scheme val="minor"/>
      </rPr>
      <t>February 12, 2021</t>
    </r>
    <r>
      <rPr>
        <sz val="13"/>
        <color theme="1"/>
        <rFont val="Calibri"/>
        <family val="2"/>
        <scheme val="minor"/>
      </rPr>
      <t xml:space="preserve"> (45 days after close) to Ellie McCarthy.</t>
    </r>
  </si>
  <si>
    <t>62 Trips/Day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</si>
</sst>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name val="Calibri"/>
      <family val="2"/>
      <scheme val="minor"/>
    </font>
    <font>
      <i/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128">
    <xf numFmtId="0" fontId="0" fillId="0" borderId="0" xfId="0"/>
    <xf numFmtId="0" fontId="1" fillId="2" borderId="5" xfId="0" applyFont="1" applyFill="1" applyBorder="1"/>
    <xf numFmtId="0" fontId="0" fillId="2" borderId="0" xfId="0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5" xfId="0" applyFont="1" applyBorder="1"/>
    <xf numFmtId="0" fontId="1" fillId="2" borderId="0" xfId="0" applyFont="1" applyFill="1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0" borderId="10" xfId="0" applyBorder="1"/>
    <xf numFmtId="0" fontId="0" fillId="0" borderId="4" xfId="0" applyBorder="1"/>
    <xf numFmtId="0" fontId="2" fillId="0" borderId="7" xfId="0" applyFont="1" applyBorder="1"/>
    <xf numFmtId="0" fontId="0" fillId="0" borderId="13" xfId="0" applyFont="1" applyBorder="1"/>
    <xf numFmtId="0" fontId="0" fillId="0" borderId="1" xfId="0" applyBorder="1"/>
    <xf numFmtId="0" fontId="0" fillId="0" borderId="14" xfId="0" applyBorder="1"/>
    <xf numFmtId="0" fontId="1" fillId="2" borderId="15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1" fillId="2" borderId="13" xfId="0" applyFont="1" applyFill="1" applyBorder="1"/>
    <xf numFmtId="0" fontId="0" fillId="0" borderId="3" xfId="0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0" fillId="0" borderId="2" xfId="0" applyNumberFormat="1" applyBorder="1"/>
    <xf numFmtId="3" fontId="0" fillId="0" borderId="5" xfId="0" applyNumberFormat="1" applyBorder="1"/>
    <xf numFmtId="2" fontId="2" fillId="0" borderId="7" xfId="0" applyNumberFormat="1" applyFont="1" applyBorder="1"/>
    <xf numFmtId="3" fontId="0" fillId="0" borderId="10" xfId="0" applyNumberFormat="1" applyBorder="1"/>
    <xf numFmtId="3" fontId="0" fillId="0" borderId="11" xfId="0" applyNumberFormat="1" applyBorder="1"/>
    <xf numFmtId="10" fontId="2" fillId="0" borderId="5" xfId="0" applyNumberFormat="1" applyFont="1" applyBorder="1"/>
    <xf numFmtId="164" fontId="2" fillId="0" borderId="7" xfId="0" applyNumberFormat="1" applyFont="1" applyBorder="1"/>
    <xf numFmtId="164" fontId="0" fillId="0" borderId="11" xfId="0" applyNumberFormat="1" applyBorder="1"/>
    <xf numFmtId="7" fontId="0" fillId="0" borderId="2" xfId="0" applyNumberFormat="1" applyBorder="1"/>
    <xf numFmtId="0" fontId="1" fillId="2" borderId="3" xfId="0" applyFont="1" applyFill="1" applyBorder="1"/>
    <xf numFmtId="0" fontId="0" fillId="2" borderId="3" xfId="0" applyFill="1" applyBorder="1"/>
    <xf numFmtId="0" fontId="2" fillId="0" borderId="10" xfId="0" applyFont="1" applyBorder="1"/>
    <xf numFmtId="7" fontId="0" fillId="0" borderId="10" xfId="0" applyNumberFormat="1" applyBorder="1"/>
    <xf numFmtId="164" fontId="0" fillId="0" borderId="2" xfId="0" applyNumberFormat="1" applyBorder="1"/>
    <xf numFmtId="164" fontId="0" fillId="0" borderId="5" xfId="0" applyNumberFormat="1" applyBorder="1"/>
    <xf numFmtId="164" fontId="2" fillId="0" borderId="5" xfId="0" applyNumberFormat="1" applyFont="1" applyBorder="1"/>
    <xf numFmtId="10" fontId="0" fillId="0" borderId="13" xfId="0" applyNumberFormat="1" applyFont="1" applyBorder="1"/>
    <xf numFmtId="10" fontId="0" fillId="0" borderId="13" xfId="0" applyNumberFormat="1" applyBorder="1"/>
    <xf numFmtId="10" fontId="0" fillId="0" borderId="15" xfId="0" applyNumberFormat="1" applyBorder="1"/>
    <xf numFmtId="10" fontId="0" fillId="0" borderId="14" xfId="0" applyNumberFormat="1" applyBorder="1"/>
    <xf numFmtId="2" fontId="2" fillId="0" borderId="5" xfId="0" applyNumberFormat="1" applyFont="1" applyBorder="1"/>
    <xf numFmtId="2" fontId="0" fillId="0" borderId="11" xfId="0" applyNumberFormat="1" applyBorder="1"/>
    <xf numFmtId="7" fontId="0" fillId="0" borderId="5" xfId="0" applyNumberFormat="1" applyBorder="1"/>
    <xf numFmtId="7" fontId="0" fillId="0" borderId="11" xfId="0" applyNumberFormat="1" applyBorder="1"/>
    <xf numFmtId="2" fontId="0" fillId="0" borderId="5" xfId="0" applyNumberFormat="1" applyBorder="1"/>
    <xf numFmtId="0" fontId="0" fillId="0" borderId="13" xfId="0" applyBorder="1"/>
    <xf numFmtId="10" fontId="0" fillId="0" borderId="1" xfId="0" applyNumberFormat="1" applyFont="1" applyBorder="1"/>
    <xf numFmtId="0" fontId="2" fillId="0" borderId="2" xfId="0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0" fontId="2" fillId="0" borderId="11" xfId="0" applyFont="1" applyBorder="1"/>
    <xf numFmtId="10" fontId="2" fillId="0" borderId="11" xfId="0" applyNumberFormat="1" applyFont="1" applyBorder="1"/>
    <xf numFmtId="164" fontId="2" fillId="0" borderId="12" xfId="0" applyNumberFormat="1" applyFont="1" applyBorder="1"/>
    <xf numFmtId="164" fontId="2" fillId="0" borderId="2" xfId="0" applyNumberFormat="1" applyFont="1" applyBorder="1"/>
    <xf numFmtId="164" fontId="2" fillId="0" borderId="10" xfId="0" applyNumberFormat="1" applyFont="1" applyBorder="1"/>
    <xf numFmtId="0" fontId="2" fillId="0" borderId="12" xfId="0" applyFont="1" applyBorder="1"/>
    <xf numFmtId="8" fontId="2" fillId="0" borderId="12" xfId="0" applyNumberFormat="1" applyFont="1" applyBorder="1"/>
    <xf numFmtId="8" fontId="2" fillId="0" borderId="10" xfId="0" applyNumberFormat="1" applyFont="1" applyBorder="1"/>
    <xf numFmtId="8" fontId="2" fillId="0" borderId="2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5" fillId="0" borderId="0" xfId="1"/>
    <xf numFmtId="0" fontId="12" fillId="0" borderId="0" xfId="0" applyFont="1"/>
    <xf numFmtId="0" fontId="9" fillId="4" borderId="0" xfId="0" applyFont="1" applyFill="1"/>
    <xf numFmtId="3" fontId="0" fillId="0" borderId="0" xfId="0" applyNumberFormat="1"/>
    <xf numFmtId="0" fontId="14" fillId="0" borderId="0" xfId="0" applyFont="1"/>
    <xf numFmtId="3" fontId="2" fillId="4" borderId="10" xfId="0" applyNumberFormat="1" applyFont="1" applyFill="1" applyBorder="1"/>
    <xf numFmtId="3" fontId="2" fillId="4" borderId="11" xfId="0" applyNumberFormat="1" applyFont="1" applyFill="1" applyBorder="1"/>
    <xf numFmtId="2" fontId="2" fillId="4" borderId="7" xfId="0" applyNumberFormat="1" applyFont="1" applyFill="1" applyBorder="1"/>
    <xf numFmtId="2" fontId="2" fillId="4" borderId="8" xfId="0" applyNumberFormat="1" applyFont="1" applyFill="1" applyBorder="1"/>
    <xf numFmtId="2" fontId="2" fillId="4" borderId="9" xfId="0" applyNumberFormat="1" applyFont="1" applyFill="1" applyBorder="1"/>
    <xf numFmtId="164" fontId="2" fillId="4" borderId="10" xfId="0" applyNumberFormat="1" applyFont="1" applyFill="1" applyBorder="1"/>
    <xf numFmtId="164" fontId="0" fillId="0" borderId="0" xfId="0" applyNumberFormat="1"/>
    <xf numFmtId="164" fontId="2" fillId="4" borderId="11" xfId="0" applyNumberFormat="1" applyFont="1" applyFill="1" applyBorder="1"/>
    <xf numFmtId="10" fontId="2" fillId="4" borderId="5" xfId="0" applyNumberFormat="1" applyFont="1" applyFill="1" applyBorder="1"/>
    <xf numFmtId="10" fontId="2" fillId="4" borderId="0" xfId="0" applyNumberFormat="1" applyFont="1" applyFill="1"/>
    <xf numFmtId="10" fontId="2" fillId="4" borderId="6" xfId="0" applyNumberFormat="1" applyFont="1" applyFill="1" applyBorder="1"/>
    <xf numFmtId="164" fontId="2" fillId="4" borderId="5" xfId="0" applyNumberFormat="1" applyFont="1" applyFill="1" applyBorder="1"/>
    <xf numFmtId="164" fontId="2" fillId="4" borderId="0" xfId="0" applyNumberFormat="1" applyFont="1" applyFill="1"/>
    <xf numFmtId="164" fontId="2" fillId="4" borderId="6" xfId="0" applyNumberFormat="1" applyFont="1" applyFill="1" applyBorder="1"/>
    <xf numFmtId="164" fontId="2" fillId="4" borderId="7" xfId="0" applyNumberFormat="1" applyFont="1" applyFill="1" applyBorder="1"/>
    <xf numFmtId="164" fontId="2" fillId="4" borderId="8" xfId="0" applyNumberFormat="1" applyFont="1" applyFill="1" applyBorder="1"/>
    <xf numFmtId="164" fontId="2" fillId="4" borderId="9" xfId="0" applyNumberFormat="1" applyFont="1" applyFill="1" applyBorder="1"/>
    <xf numFmtId="7" fontId="2" fillId="4" borderId="2" xfId="0" applyNumberFormat="1" applyFont="1" applyFill="1" applyBorder="1"/>
    <xf numFmtId="7" fontId="2" fillId="4" borderId="3" xfId="0" applyNumberFormat="1" applyFont="1" applyFill="1" applyBorder="1"/>
    <xf numFmtId="7" fontId="2" fillId="4" borderId="4" xfId="0" applyNumberFormat="1" applyFont="1" applyFill="1" applyBorder="1"/>
    <xf numFmtId="7" fontId="2" fillId="4" borderId="10" xfId="0" applyNumberFormat="1" applyFont="1" applyFill="1" applyBorder="1"/>
    <xf numFmtId="10" fontId="2" fillId="0" borderId="1" xfId="0" applyNumberFormat="1" applyFont="1" applyBorder="1"/>
    <xf numFmtId="3" fontId="2" fillId="4" borderId="2" xfId="0" applyNumberFormat="1" applyFont="1" applyFill="1" applyBorder="1"/>
    <xf numFmtId="3" fontId="2" fillId="4" borderId="3" xfId="0" applyNumberFormat="1" applyFont="1" applyFill="1" applyBorder="1"/>
    <xf numFmtId="3" fontId="2" fillId="4" borderId="4" xfId="0" applyNumberFormat="1" applyFont="1" applyFill="1" applyBorder="1"/>
    <xf numFmtId="3" fontId="2" fillId="4" borderId="5" xfId="0" applyNumberFormat="1" applyFont="1" applyFill="1" applyBorder="1"/>
    <xf numFmtId="3" fontId="2" fillId="4" borderId="0" xfId="0" applyNumberFormat="1" applyFont="1" applyFill="1"/>
    <xf numFmtId="3" fontId="2" fillId="4" borderId="6" xfId="0" applyNumberFormat="1" applyFont="1" applyFill="1" applyBorder="1"/>
    <xf numFmtId="2" fontId="2" fillId="4" borderId="5" xfId="0" applyNumberFormat="1" applyFont="1" applyFill="1" applyBorder="1"/>
    <xf numFmtId="2" fontId="2" fillId="4" borderId="0" xfId="0" applyNumberFormat="1" applyFont="1" applyFill="1"/>
    <xf numFmtId="2" fontId="2" fillId="4" borderId="6" xfId="0" applyNumberFormat="1" applyFont="1" applyFill="1" applyBorder="1"/>
    <xf numFmtId="0" fontId="2" fillId="2" borderId="0" xfId="0" applyFont="1" applyFill="1"/>
    <xf numFmtId="0" fontId="2" fillId="2" borderId="15" xfId="0" applyFont="1" applyFill="1" applyBorder="1"/>
    <xf numFmtId="164" fontId="2" fillId="4" borderId="2" xfId="0" applyNumberFormat="1" applyFont="1" applyFill="1" applyBorder="1"/>
    <xf numFmtId="164" fontId="2" fillId="4" borderId="3" xfId="0" applyNumberFormat="1" applyFont="1" applyFill="1" applyBorder="1"/>
    <xf numFmtId="164" fontId="2" fillId="4" borderId="4" xfId="0" applyNumberFormat="1" applyFont="1" applyFill="1" applyBorder="1"/>
    <xf numFmtId="7" fontId="2" fillId="4" borderId="11" xfId="0" applyNumberFormat="1" applyFont="1" applyFill="1" applyBorder="1"/>
    <xf numFmtId="0" fontId="0" fillId="0" borderId="9" xfId="0" applyBorder="1"/>
    <xf numFmtId="2" fontId="2" fillId="4" borderId="11" xfId="0" applyNumberFormat="1" applyFont="1" applyFill="1" applyBorder="1"/>
    <xf numFmtId="10" fontId="2" fillId="0" borderId="8" xfId="0" applyNumberFormat="1" applyFont="1" applyBorder="1"/>
    <xf numFmtId="10" fontId="2" fillId="0" borderId="12" xfId="0" applyNumberFormat="1" applyFont="1" applyBorder="1"/>
    <xf numFmtId="2" fontId="2" fillId="4" borderId="12" xfId="0" applyNumberFormat="1" applyFont="1" applyFill="1" applyBorder="1"/>
    <xf numFmtId="10" fontId="2" fillId="4" borderId="7" xfId="0" applyNumberFormat="1" applyFont="1" applyFill="1" applyBorder="1"/>
    <xf numFmtId="10" fontId="2" fillId="4" borderId="8" xfId="0" applyNumberFormat="1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10" fontId="2" fillId="4" borderId="12" xfId="0" applyNumberFormat="1" applyFont="1" applyFill="1" applyBorder="1"/>
    <xf numFmtId="10" fontId="2" fillId="4" borderId="1" xfId="0" applyNumberFormat="1" applyFont="1" applyFill="1" applyBorder="1"/>
    <xf numFmtId="3" fontId="2" fillId="0" borderId="10" xfId="0" applyNumberFormat="1" applyFont="1" applyBorder="1"/>
    <xf numFmtId="10" fontId="0" fillId="0" borderId="13" xfId="2" applyNumberFormat="1" applyFont="1" applyBorder="1"/>
    <xf numFmtId="10" fontId="2" fillId="4" borderId="1" xfId="2" applyNumberFormat="1" applyFont="1" applyFill="1" applyBorder="1"/>
    <xf numFmtId="0" fontId="6" fillId="3" borderId="0" xfId="0" applyFont="1" applyFill="1" applyAlignment="1">
      <alignment horizontal="center"/>
    </xf>
    <xf numFmtId="0" fontId="3" fillId="0" borderId="8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lizabeth.McCarthy@dot.state.ma.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A308-596D-48AE-87F0-21BB89455F6C}">
  <sheetPr>
    <tabColor rgb="FFFF0000"/>
  </sheetPr>
  <dimension ref="A1:N13"/>
  <sheetViews>
    <sheetView workbookViewId="0">
      <selection activeCell="A10" sqref="A10"/>
    </sheetView>
  </sheetViews>
  <sheetFormatPr defaultColWidth="9.140625" defaultRowHeight="17.25" x14ac:dyDescent="0.3"/>
  <cols>
    <col min="1" max="16384" width="9.140625" style="69"/>
  </cols>
  <sheetData>
    <row r="1" spans="1:14" s="67" customFormat="1" ht="21" x14ac:dyDescent="0.35">
      <c r="A1" s="126" t="s">
        <v>31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N1" s="68" t="s">
        <v>35</v>
      </c>
    </row>
    <row r="3" spans="1:14" x14ac:dyDescent="0.3">
      <c r="A3" s="69" t="s">
        <v>67</v>
      </c>
    </row>
    <row r="4" spans="1:14" x14ac:dyDescent="0.3">
      <c r="A4" s="69" t="s">
        <v>32</v>
      </c>
    </row>
    <row r="5" spans="1:14" x14ac:dyDescent="0.3">
      <c r="A5" s="71" t="s">
        <v>36</v>
      </c>
      <c r="D5" s="72"/>
    </row>
    <row r="7" spans="1:14" x14ac:dyDescent="0.3">
      <c r="A7" s="69" t="s">
        <v>33</v>
      </c>
    </row>
    <row r="9" spans="1:14" x14ac:dyDescent="0.3">
      <c r="A9" s="69" t="s">
        <v>76</v>
      </c>
    </row>
    <row r="10" spans="1:14" x14ac:dyDescent="0.3">
      <c r="B10" s="70" t="s">
        <v>34</v>
      </c>
    </row>
    <row r="13" spans="1:14" x14ac:dyDescent="0.3">
      <c r="A13" s="74" t="s">
        <v>65</v>
      </c>
    </row>
  </sheetData>
  <mergeCells count="1">
    <mergeCell ref="A1:L1"/>
  </mergeCells>
  <hyperlinks>
    <hyperlink ref="B10" r:id="rId1" xr:uid="{D479CA7A-DC95-4A72-BFFC-17E69F6D01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D6F7A-1D70-4246-BC06-EB9751501F6E}">
  <sheetPr>
    <tabColor theme="9"/>
    <pageSetUpPr fitToPage="1"/>
  </sheetPr>
  <dimension ref="A1:H21"/>
  <sheetViews>
    <sheetView workbookViewId="0">
      <selection sqref="A1:H1"/>
    </sheetView>
  </sheetViews>
  <sheetFormatPr defaultRowHeight="15" x14ac:dyDescent="0.25"/>
  <cols>
    <col min="1" max="1" width="43" customWidth="1"/>
    <col min="2" max="7" width="14.7109375" customWidth="1"/>
    <col min="8" max="8" width="55" customWidth="1"/>
  </cols>
  <sheetData>
    <row r="1" spans="1:8" ht="23.25" x14ac:dyDescent="0.35">
      <c r="A1" s="127" t="s">
        <v>73</v>
      </c>
      <c r="B1" s="127"/>
      <c r="C1" s="127"/>
      <c r="D1" s="127"/>
      <c r="E1" s="127"/>
      <c r="F1" s="127"/>
      <c r="G1" s="127"/>
      <c r="H1" s="127"/>
    </row>
    <row r="2" spans="1:8" ht="31.5" x14ac:dyDescent="0.25">
      <c r="A2" s="22" t="s">
        <v>0</v>
      </c>
      <c r="B2" s="23" t="s">
        <v>18</v>
      </c>
      <c r="C2" s="22" t="s">
        <v>68</v>
      </c>
      <c r="D2" s="24" t="s">
        <v>69</v>
      </c>
      <c r="E2" s="25" t="s">
        <v>70</v>
      </c>
      <c r="F2" s="27" t="s">
        <v>71</v>
      </c>
      <c r="G2" s="26" t="s">
        <v>66</v>
      </c>
      <c r="H2" s="26" t="s">
        <v>17</v>
      </c>
    </row>
    <row r="3" spans="1:8" x14ac:dyDescent="0.25">
      <c r="A3" s="1" t="s">
        <v>7</v>
      </c>
      <c r="B3" s="17"/>
      <c r="C3" s="19"/>
      <c r="D3" s="19"/>
      <c r="E3" s="19"/>
      <c r="F3" s="19"/>
      <c r="G3" s="19"/>
      <c r="H3" s="18"/>
    </row>
    <row r="4" spans="1:8" x14ac:dyDescent="0.25">
      <c r="A4" s="10" t="s">
        <v>1</v>
      </c>
      <c r="B4" s="28">
        <v>126308</v>
      </c>
      <c r="C4" s="28">
        <v>2795</v>
      </c>
      <c r="D4" s="73">
        <v>2544</v>
      </c>
      <c r="E4" s="73">
        <v>3025</v>
      </c>
      <c r="F4" s="75">
        <f>SUM(C4:E4)</f>
        <v>8364</v>
      </c>
      <c r="G4" s="31">
        <v>131140</v>
      </c>
      <c r="H4" s="11"/>
    </row>
    <row r="5" spans="1:8" x14ac:dyDescent="0.25">
      <c r="A5" s="3" t="s">
        <v>2</v>
      </c>
      <c r="B5" s="3"/>
      <c r="C5" s="29">
        <v>20048.400000000001</v>
      </c>
      <c r="D5" s="73">
        <v>18455.599999999999</v>
      </c>
      <c r="E5" s="73">
        <v>20474.3</v>
      </c>
      <c r="F5" s="76">
        <f>SUM(C5:E5)</f>
        <v>58978.3</v>
      </c>
      <c r="G5" s="8"/>
      <c r="H5" s="8"/>
    </row>
    <row r="6" spans="1:8" x14ac:dyDescent="0.25">
      <c r="A6" s="3" t="s">
        <v>3</v>
      </c>
      <c r="B6" s="3"/>
      <c r="C6" s="29">
        <v>723.17</v>
      </c>
      <c r="D6" s="73">
        <v>654.29999999999995</v>
      </c>
      <c r="E6" s="73">
        <v>757.61</v>
      </c>
      <c r="F6" s="76">
        <f>SUM(C6:E6)</f>
        <v>2135.08</v>
      </c>
      <c r="G6" s="8"/>
      <c r="H6" s="8"/>
    </row>
    <row r="7" spans="1:8" x14ac:dyDescent="0.25">
      <c r="A7" s="6" t="s">
        <v>4</v>
      </c>
      <c r="B7" s="6"/>
      <c r="C7" s="103">
        <f>C4/C5</f>
        <v>0.13941262145607627</v>
      </c>
      <c r="D7" s="104">
        <f t="shared" ref="D7:E7" si="0">D4/D5</f>
        <v>0.13784433992934395</v>
      </c>
      <c r="E7" s="105">
        <f t="shared" si="0"/>
        <v>0.14774619889324667</v>
      </c>
      <c r="F7" s="105">
        <f t="shared" ref="F7" si="1">F4/F5</f>
        <v>0.14181487089319292</v>
      </c>
      <c r="G7" s="8"/>
      <c r="H7" s="8"/>
    </row>
    <row r="8" spans="1:8" x14ac:dyDescent="0.25">
      <c r="A8" s="13" t="s">
        <v>5</v>
      </c>
      <c r="B8" s="13">
        <v>8.52</v>
      </c>
      <c r="C8" s="77">
        <f>C4/C6</f>
        <v>3.8649280252222855</v>
      </c>
      <c r="D8" s="78">
        <f t="shared" ref="D8:E8" si="2">D4/D6</f>
        <v>3.888124713434205</v>
      </c>
      <c r="E8" s="79">
        <f t="shared" si="2"/>
        <v>3.9928195245574898</v>
      </c>
      <c r="F8" s="79">
        <f t="shared" ref="F8" si="3">F4/F6</f>
        <v>3.9174176143282691</v>
      </c>
      <c r="G8" s="63">
        <v>8.84</v>
      </c>
      <c r="H8" s="9"/>
    </row>
    <row r="9" spans="1:8" x14ac:dyDescent="0.25">
      <c r="A9" s="1" t="s">
        <v>6</v>
      </c>
      <c r="B9" s="17"/>
      <c r="C9" s="2"/>
      <c r="D9" s="19"/>
      <c r="E9" s="19"/>
      <c r="F9" s="19"/>
      <c r="G9" s="19"/>
      <c r="H9" s="18"/>
    </row>
    <row r="10" spans="1:8" x14ac:dyDescent="0.25">
      <c r="A10" s="10" t="s">
        <v>9</v>
      </c>
      <c r="B10" s="10"/>
      <c r="C10" s="41">
        <v>111.48</v>
      </c>
      <c r="D10" s="81">
        <v>163.9</v>
      </c>
      <c r="E10" s="81">
        <v>100.41</v>
      </c>
      <c r="F10" s="80">
        <f>SUM(C10:E10)</f>
        <v>375.78999999999996</v>
      </c>
      <c r="G10" s="11"/>
      <c r="H10" s="11"/>
    </row>
    <row r="11" spans="1:8" x14ac:dyDescent="0.25">
      <c r="A11" s="3" t="s">
        <v>8</v>
      </c>
      <c r="B11" s="3"/>
      <c r="C11" s="42">
        <v>108784.98</v>
      </c>
      <c r="D11" s="81">
        <v>81708.88</v>
      </c>
      <c r="E11" s="81">
        <v>100509.85</v>
      </c>
      <c r="F11" s="82">
        <f>SUM(C11:E11)</f>
        <v>291003.70999999996</v>
      </c>
      <c r="G11" s="8"/>
      <c r="H11" s="8"/>
    </row>
    <row r="12" spans="1:8" x14ac:dyDescent="0.25">
      <c r="A12" s="6" t="s">
        <v>10</v>
      </c>
      <c r="B12" s="33">
        <v>5.96E-2</v>
      </c>
      <c r="C12" s="83">
        <f>C10/C11</f>
        <v>1.0247738244746655E-3</v>
      </c>
      <c r="D12" s="84">
        <f t="shared" ref="D12:F12" si="4">D10/D11</f>
        <v>2.0059019288968345E-3</v>
      </c>
      <c r="E12" s="85">
        <f t="shared" si="4"/>
        <v>9.9900656502820368E-4</v>
      </c>
      <c r="F12" s="85">
        <f t="shared" si="4"/>
        <v>1.2913581067402887E-3</v>
      </c>
      <c r="G12" s="59">
        <v>6.1699999999999998E-2</v>
      </c>
      <c r="H12" s="8"/>
    </row>
    <row r="13" spans="1:8" hidden="1" x14ac:dyDescent="0.25">
      <c r="A13" s="6" t="s">
        <v>11</v>
      </c>
      <c r="B13" s="6"/>
      <c r="C13" s="86">
        <f>C11/C5</f>
        <v>5.4261177949362533</v>
      </c>
      <c r="D13" s="87">
        <f t="shared" ref="D13:F13" si="5">D11/D5</f>
        <v>4.4273217885086371</v>
      </c>
      <c r="E13" s="88">
        <f t="shared" si="5"/>
        <v>4.9090738144893846</v>
      </c>
      <c r="F13" s="88">
        <f t="shared" si="5"/>
        <v>4.934081009456019</v>
      </c>
      <c r="G13" s="58"/>
      <c r="H13" s="8"/>
    </row>
    <row r="14" spans="1:8" x14ac:dyDescent="0.25">
      <c r="A14" s="13" t="s">
        <v>12</v>
      </c>
      <c r="B14" s="34">
        <v>128.44999999999999</v>
      </c>
      <c r="C14" s="89">
        <f>C11/C6</f>
        <v>150.42794916824536</v>
      </c>
      <c r="D14" s="90">
        <f t="shared" ref="D14:F14" si="6">D11/D6</f>
        <v>124.87984105150544</v>
      </c>
      <c r="E14" s="91">
        <f t="shared" si="6"/>
        <v>132.66700545135362</v>
      </c>
      <c r="F14" s="91">
        <f t="shared" si="6"/>
        <v>136.29639638795734</v>
      </c>
      <c r="G14" s="64">
        <v>133.63</v>
      </c>
      <c r="H14" s="9"/>
    </row>
    <row r="15" spans="1:8" hidden="1" x14ac:dyDescent="0.25">
      <c r="A15" s="1" t="s">
        <v>13</v>
      </c>
      <c r="B15" s="37"/>
      <c r="C15" s="7"/>
      <c r="D15" s="37"/>
      <c r="E15" s="37"/>
      <c r="F15" s="38"/>
      <c r="G15" s="38"/>
      <c r="H15" s="18"/>
    </row>
    <row r="17" spans="1:8" ht="31.5" x14ac:dyDescent="0.25">
      <c r="A17" s="22" t="s">
        <v>15</v>
      </c>
      <c r="B17" s="23" t="s">
        <v>18</v>
      </c>
      <c r="C17" s="22" t="s">
        <v>68</v>
      </c>
      <c r="D17" s="24" t="s">
        <v>69</v>
      </c>
      <c r="E17" s="25" t="s">
        <v>70</v>
      </c>
      <c r="F17" s="27" t="s">
        <v>71</v>
      </c>
      <c r="G17" s="27" t="s">
        <v>66</v>
      </c>
      <c r="H17" s="25" t="s">
        <v>17</v>
      </c>
    </row>
    <row r="18" spans="1:8" x14ac:dyDescent="0.25">
      <c r="A18" s="1" t="s">
        <v>6</v>
      </c>
      <c r="B18" s="17"/>
      <c r="C18" s="19"/>
      <c r="D18" s="2"/>
      <c r="E18" s="19"/>
      <c r="F18" s="19"/>
      <c r="G18" s="19"/>
      <c r="H18" s="18"/>
    </row>
    <row r="19" spans="1:8" x14ac:dyDescent="0.25">
      <c r="A19" s="39" t="s">
        <v>19</v>
      </c>
      <c r="B19" s="66">
        <v>31.02</v>
      </c>
      <c r="C19" s="92">
        <f>(C11-C10)/C4</f>
        <v>38.881395348837209</v>
      </c>
      <c r="D19" s="93">
        <f t="shared" ref="D19:F19" si="7">(D11-D10)/D4</f>
        <v>32.053844339622643</v>
      </c>
      <c r="E19" s="94">
        <f t="shared" si="7"/>
        <v>33.193203305785126</v>
      </c>
      <c r="F19" s="95">
        <f t="shared" si="7"/>
        <v>34.747479674796743</v>
      </c>
      <c r="G19" s="65">
        <v>14.73</v>
      </c>
      <c r="H19" s="11"/>
    </row>
    <row r="20" spans="1:8" x14ac:dyDescent="0.25">
      <c r="A20" s="20" t="s">
        <v>13</v>
      </c>
      <c r="B20" s="17"/>
      <c r="C20" s="17"/>
      <c r="D20" s="17"/>
      <c r="E20" s="17"/>
      <c r="F20" s="19"/>
      <c r="G20" s="19"/>
      <c r="H20" s="18"/>
    </row>
    <row r="21" spans="1:8" x14ac:dyDescent="0.25">
      <c r="A21" s="53" t="s">
        <v>20</v>
      </c>
      <c r="B21" s="54">
        <v>0.996</v>
      </c>
      <c r="C21" s="124">
        <v>0.5</v>
      </c>
      <c r="D21" s="124">
        <v>0.5</v>
      </c>
      <c r="E21" s="124">
        <v>0.5</v>
      </c>
      <c r="F21" s="125">
        <f>AVERAGE(C21:E21)</f>
        <v>0.5</v>
      </c>
      <c r="G21" s="96">
        <v>1</v>
      </c>
      <c r="H21" s="16" t="s">
        <v>77</v>
      </c>
    </row>
  </sheetData>
  <mergeCells count="1">
    <mergeCell ref="A1:H1"/>
  </mergeCells>
  <phoneticPr fontId="11" type="noConversion"/>
  <pageMargins left="0" right="0" top="0.75" bottom="0.75" header="0.3" footer="0.3"/>
  <pageSetup scale="72" orientation="landscape" horizontalDpi="300" verticalDpi="300" r:id="rId1"/>
  <ignoredErrors>
    <ignoredError sqref="F4:F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3FA1B-F051-4A74-8436-3DEE19668140}">
  <sheetPr>
    <tabColor theme="9"/>
    <pageSetUpPr fitToPage="1"/>
  </sheetPr>
  <dimension ref="A1:H22"/>
  <sheetViews>
    <sheetView workbookViewId="0">
      <selection sqref="A1:H1"/>
    </sheetView>
  </sheetViews>
  <sheetFormatPr defaultRowHeight="15" x14ac:dyDescent="0.25"/>
  <cols>
    <col min="1" max="1" width="43" customWidth="1"/>
    <col min="2" max="7" width="14.7109375" customWidth="1"/>
    <col min="8" max="8" width="55" customWidth="1"/>
  </cols>
  <sheetData>
    <row r="1" spans="1:8" ht="23.25" x14ac:dyDescent="0.35">
      <c r="A1" s="127" t="s">
        <v>74</v>
      </c>
      <c r="B1" s="127"/>
      <c r="C1" s="127"/>
      <c r="D1" s="127"/>
      <c r="E1" s="127"/>
      <c r="F1" s="127"/>
      <c r="G1" s="127"/>
      <c r="H1" s="127"/>
    </row>
    <row r="2" spans="1:8" ht="31.5" x14ac:dyDescent="0.25">
      <c r="A2" s="22" t="s">
        <v>0</v>
      </c>
      <c r="B2" s="23" t="s">
        <v>18</v>
      </c>
      <c r="C2" s="22" t="s">
        <v>68</v>
      </c>
      <c r="D2" s="24" t="s">
        <v>69</v>
      </c>
      <c r="E2" s="25" t="s">
        <v>70</v>
      </c>
      <c r="F2" s="27" t="s">
        <v>71</v>
      </c>
      <c r="G2" s="26" t="s">
        <v>66</v>
      </c>
      <c r="H2" s="26" t="s">
        <v>17</v>
      </c>
    </row>
    <row r="3" spans="1:8" x14ac:dyDescent="0.25">
      <c r="A3" s="1" t="s">
        <v>7</v>
      </c>
      <c r="B3" s="17"/>
      <c r="C3" s="2"/>
      <c r="D3" s="19"/>
      <c r="E3" s="19"/>
      <c r="F3" s="19"/>
      <c r="G3" s="19"/>
      <c r="H3" s="18"/>
    </row>
    <row r="4" spans="1:8" x14ac:dyDescent="0.25">
      <c r="A4" s="10" t="s">
        <v>1</v>
      </c>
      <c r="B4" s="28">
        <v>27400</v>
      </c>
      <c r="C4" s="28">
        <v>1017</v>
      </c>
      <c r="D4" s="73">
        <v>885</v>
      </c>
      <c r="E4" s="73">
        <v>964</v>
      </c>
      <c r="F4" s="75">
        <f>SUM(C4:E4)</f>
        <v>2866</v>
      </c>
      <c r="G4" s="31">
        <v>28507</v>
      </c>
      <c r="H4" s="11"/>
    </row>
    <row r="5" spans="1:8" x14ac:dyDescent="0.25">
      <c r="A5" s="3" t="s">
        <v>2</v>
      </c>
      <c r="B5" s="3"/>
      <c r="C5" s="29">
        <v>7768</v>
      </c>
      <c r="D5" s="73">
        <v>7201</v>
      </c>
      <c r="E5" s="73">
        <v>7727</v>
      </c>
      <c r="F5" s="76">
        <f>SUM(C5:E5)</f>
        <v>22696</v>
      </c>
      <c r="G5" s="8"/>
      <c r="H5" s="8"/>
    </row>
    <row r="6" spans="1:8" x14ac:dyDescent="0.25">
      <c r="A6" s="3" t="s">
        <v>3</v>
      </c>
      <c r="B6" s="3"/>
      <c r="C6" s="29">
        <v>893</v>
      </c>
      <c r="D6" s="73">
        <v>701</v>
      </c>
      <c r="E6" s="73">
        <v>778</v>
      </c>
      <c r="F6" s="76">
        <f>SUM(C6:E6)</f>
        <v>2372</v>
      </c>
      <c r="G6" s="8"/>
      <c r="H6" s="8"/>
    </row>
    <row r="7" spans="1:8" x14ac:dyDescent="0.25">
      <c r="A7" s="6" t="s">
        <v>4</v>
      </c>
      <c r="B7" s="6"/>
      <c r="C7" s="103">
        <f>C4/C5</f>
        <v>0.13092173017507724</v>
      </c>
      <c r="D7" s="104">
        <f t="shared" ref="D7:F7" si="0">D4/D5</f>
        <v>0.12289959727815582</v>
      </c>
      <c r="E7" s="105">
        <f t="shared" si="0"/>
        <v>0.12475734437686035</v>
      </c>
      <c r="F7" s="105">
        <f t="shared" si="0"/>
        <v>0.1262777581952767</v>
      </c>
      <c r="G7" s="8"/>
      <c r="H7" s="8"/>
    </row>
    <row r="8" spans="1:8" x14ac:dyDescent="0.25">
      <c r="A8" s="13" t="s">
        <v>5</v>
      </c>
      <c r="B8" s="30">
        <v>1.66</v>
      </c>
      <c r="C8" s="77">
        <f>C4/C6</f>
        <v>1.1388577827547592</v>
      </c>
      <c r="D8" s="78">
        <f t="shared" ref="D8:F8" si="1">D4/D6</f>
        <v>1.2624821683309557</v>
      </c>
      <c r="E8" s="79">
        <f t="shared" si="1"/>
        <v>1.2390745501285347</v>
      </c>
      <c r="F8" s="79">
        <f t="shared" si="1"/>
        <v>1.2082630691399663</v>
      </c>
      <c r="G8" s="57">
        <v>1.72</v>
      </c>
      <c r="H8" s="9"/>
    </row>
    <row r="9" spans="1:8" x14ac:dyDescent="0.25">
      <c r="A9" s="1" t="s">
        <v>6</v>
      </c>
      <c r="B9" s="17"/>
      <c r="C9" s="2"/>
      <c r="D9" s="19"/>
      <c r="E9" s="19"/>
      <c r="F9" s="19"/>
      <c r="G9" s="19"/>
      <c r="H9" s="18"/>
    </row>
    <row r="10" spans="1:8" x14ac:dyDescent="0.25">
      <c r="A10" s="10" t="s">
        <v>9</v>
      </c>
      <c r="B10" s="41"/>
      <c r="C10" s="41">
        <v>-6047.92</v>
      </c>
      <c r="D10" s="81">
        <v>5784.02</v>
      </c>
      <c r="E10" s="81">
        <v>5737.43</v>
      </c>
      <c r="F10" s="80">
        <f>SUM(C10:E10)</f>
        <v>5473.5300000000007</v>
      </c>
      <c r="G10" s="11"/>
      <c r="H10" s="11"/>
    </row>
    <row r="11" spans="1:8" x14ac:dyDescent="0.25">
      <c r="A11" s="3" t="s">
        <v>8</v>
      </c>
      <c r="B11" s="42"/>
      <c r="C11" s="42">
        <v>75206.62</v>
      </c>
      <c r="D11" s="81">
        <v>85179.64</v>
      </c>
      <c r="E11" s="81">
        <v>102194.99</v>
      </c>
      <c r="F11" s="82">
        <f>SUM(C11:E11)</f>
        <v>262581.25</v>
      </c>
      <c r="G11" s="8"/>
      <c r="H11" s="8"/>
    </row>
    <row r="12" spans="1:8" x14ac:dyDescent="0.25">
      <c r="A12" s="6" t="s">
        <v>10</v>
      </c>
      <c r="B12" s="33">
        <v>5.96E-2</v>
      </c>
      <c r="C12" s="83">
        <f>C10/C11</f>
        <v>-8.0417388788380603E-2</v>
      </c>
      <c r="D12" s="84">
        <f t="shared" ref="D12:F12" si="2">D10/D11</f>
        <v>6.7903785458590812E-2</v>
      </c>
      <c r="E12" s="85">
        <f t="shared" si="2"/>
        <v>5.6141988956601496E-2</v>
      </c>
      <c r="F12" s="85">
        <f t="shared" si="2"/>
        <v>2.0845090805226955E-2</v>
      </c>
      <c r="G12" s="59">
        <v>0.15240000000000001</v>
      </c>
      <c r="H12" s="8"/>
    </row>
    <row r="13" spans="1:8" hidden="1" x14ac:dyDescent="0.25">
      <c r="A13" s="6" t="s">
        <v>11</v>
      </c>
      <c r="B13" s="43"/>
      <c r="C13" s="86">
        <f>C11/C5</f>
        <v>9.6815937178166838</v>
      </c>
      <c r="D13" s="87">
        <f t="shared" ref="D13:F13" si="3">D11/D5</f>
        <v>11.828862657964171</v>
      </c>
      <c r="E13" s="88">
        <f t="shared" si="3"/>
        <v>13.225700789439628</v>
      </c>
      <c r="F13" s="88">
        <f t="shared" si="3"/>
        <v>11.569494624603454</v>
      </c>
      <c r="G13" s="58"/>
      <c r="H13" s="8"/>
    </row>
    <row r="14" spans="1:8" x14ac:dyDescent="0.25">
      <c r="A14" s="13" t="s">
        <v>12</v>
      </c>
      <c r="B14" s="34">
        <v>128.44999999999999</v>
      </c>
      <c r="C14" s="89">
        <f>C11/C6</f>
        <v>84.217939529675249</v>
      </c>
      <c r="D14" s="90">
        <f t="shared" ref="D14:F14" si="4">D11/D6</f>
        <v>121.5116119828816</v>
      </c>
      <c r="E14" s="91">
        <f t="shared" si="4"/>
        <v>131.35602827763498</v>
      </c>
      <c r="F14" s="91">
        <f t="shared" si="4"/>
        <v>110.70035834738617</v>
      </c>
      <c r="G14" s="64">
        <v>62.66</v>
      </c>
      <c r="H14" s="9"/>
    </row>
    <row r="15" spans="1:8" x14ac:dyDescent="0.25">
      <c r="A15" s="1" t="s">
        <v>13</v>
      </c>
      <c r="B15" s="17"/>
      <c r="C15" s="7"/>
      <c r="D15" s="17"/>
      <c r="E15" s="17"/>
      <c r="F15" s="19"/>
      <c r="G15" s="19"/>
      <c r="H15" s="18"/>
    </row>
    <row r="16" spans="1:8" x14ac:dyDescent="0.25">
      <c r="A16" s="14" t="s">
        <v>14</v>
      </c>
      <c r="B16" s="44">
        <v>0.76590000000000003</v>
      </c>
      <c r="C16" s="45">
        <v>0.86219999999999997</v>
      </c>
      <c r="D16" s="46">
        <v>0.88370000000000004</v>
      </c>
      <c r="E16" s="47">
        <v>0.90639999999999998</v>
      </c>
      <c r="F16" s="122">
        <f>AVERAGE(C16:E16)</f>
        <v>0.8841</v>
      </c>
      <c r="G16" s="96">
        <v>0.79679999999999995</v>
      </c>
      <c r="H16" s="15"/>
    </row>
    <row r="18" spans="1:8" ht="31.5" x14ac:dyDescent="0.25">
      <c r="A18" s="22" t="s">
        <v>15</v>
      </c>
      <c r="B18" s="23" t="s">
        <v>18</v>
      </c>
      <c r="C18" s="22" t="s">
        <v>68</v>
      </c>
      <c r="D18" s="24" t="s">
        <v>69</v>
      </c>
      <c r="E18" s="25" t="s">
        <v>70</v>
      </c>
      <c r="F18" s="27" t="s">
        <v>71</v>
      </c>
      <c r="G18" s="27" t="s">
        <v>66</v>
      </c>
      <c r="H18" s="25" t="s">
        <v>17</v>
      </c>
    </row>
    <row r="19" spans="1:8" x14ac:dyDescent="0.25">
      <c r="A19" s="1" t="s">
        <v>6</v>
      </c>
      <c r="B19" s="17"/>
      <c r="C19" s="19"/>
      <c r="D19" s="2"/>
      <c r="E19" s="19"/>
      <c r="F19" s="19"/>
      <c r="G19" s="19"/>
      <c r="H19" s="18"/>
    </row>
    <row r="20" spans="1:8" x14ac:dyDescent="0.25">
      <c r="A20" s="55" t="s">
        <v>21</v>
      </c>
      <c r="B20" s="61">
        <v>31.02</v>
      </c>
      <c r="C20" s="108">
        <f>(C11-C10)/C4</f>
        <v>79.896302851524084</v>
      </c>
      <c r="D20" s="109">
        <f t="shared" ref="D20:F20" si="5">(D11-D10)/D4</f>
        <v>89.712564971751405</v>
      </c>
      <c r="E20" s="110">
        <f t="shared" si="5"/>
        <v>100.05970954356846</v>
      </c>
      <c r="F20" s="110">
        <f t="shared" si="5"/>
        <v>89.709602233077462</v>
      </c>
      <c r="G20" s="62">
        <v>32.270000000000003</v>
      </c>
      <c r="H20" s="12"/>
    </row>
    <row r="21" spans="1:8" x14ac:dyDescent="0.25">
      <c r="A21" s="20" t="s">
        <v>13</v>
      </c>
      <c r="B21" s="17"/>
      <c r="C21" s="17"/>
      <c r="D21" s="17"/>
      <c r="E21" s="17"/>
      <c r="F21" s="19"/>
      <c r="G21" s="19"/>
      <c r="H21" s="18"/>
    </row>
    <row r="22" spans="1:8" x14ac:dyDescent="0.25">
      <c r="A22" s="53" t="s">
        <v>20</v>
      </c>
      <c r="B22" s="45">
        <v>0.997</v>
      </c>
      <c r="C22" s="45">
        <v>0.99319999999999997</v>
      </c>
      <c r="D22" s="46">
        <v>0.99439999999999995</v>
      </c>
      <c r="E22" s="47">
        <v>0.99690000000000001</v>
      </c>
      <c r="F22" s="122">
        <f>AVERAGE(C22:E22)</f>
        <v>0.99483333333333335</v>
      </c>
      <c r="G22" s="96">
        <v>0.99</v>
      </c>
      <c r="H22" s="16"/>
    </row>
  </sheetData>
  <mergeCells count="1">
    <mergeCell ref="A1:H1"/>
  </mergeCells>
  <pageMargins left="0" right="0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CD625-6641-4154-AC98-1DDB387ED8BC}">
  <sheetPr>
    <tabColor theme="9"/>
    <pageSetUpPr fitToPage="1"/>
  </sheetPr>
  <dimension ref="A1:H28"/>
  <sheetViews>
    <sheetView tabSelected="1" zoomScaleNormal="100" workbookViewId="0">
      <selection sqref="A1:H1"/>
    </sheetView>
  </sheetViews>
  <sheetFormatPr defaultRowHeight="15" x14ac:dyDescent="0.25"/>
  <cols>
    <col min="1" max="1" width="43" customWidth="1"/>
    <col min="2" max="7" width="14.7109375" customWidth="1"/>
    <col min="8" max="8" width="55" customWidth="1"/>
  </cols>
  <sheetData>
    <row r="1" spans="1:8" ht="23.25" x14ac:dyDescent="0.35">
      <c r="A1" s="127" t="s">
        <v>75</v>
      </c>
      <c r="B1" s="127"/>
      <c r="C1" s="127"/>
      <c r="D1" s="127"/>
      <c r="E1" s="127"/>
      <c r="F1" s="127"/>
      <c r="G1" s="127"/>
      <c r="H1" s="127"/>
    </row>
    <row r="2" spans="1:8" ht="31.5" x14ac:dyDescent="0.25">
      <c r="A2" s="22" t="s">
        <v>0</v>
      </c>
      <c r="B2" s="23" t="s">
        <v>18</v>
      </c>
      <c r="C2" s="22" t="s">
        <v>68</v>
      </c>
      <c r="D2" s="24" t="s">
        <v>69</v>
      </c>
      <c r="E2" s="25" t="s">
        <v>70</v>
      </c>
      <c r="F2" s="27" t="s">
        <v>71</v>
      </c>
      <c r="G2" s="26" t="s">
        <v>66</v>
      </c>
      <c r="H2" s="26" t="s">
        <v>17</v>
      </c>
    </row>
    <row r="3" spans="1:8" x14ac:dyDescent="0.25">
      <c r="A3" s="1" t="s">
        <v>7</v>
      </c>
      <c r="B3" s="17"/>
      <c r="C3" s="2"/>
      <c r="D3" s="19"/>
      <c r="E3" s="19"/>
      <c r="F3" s="19"/>
      <c r="G3" s="19"/>
      <c r="H3" s="18"/>
    </row>
    <row r="4" spans="1:8" x14ac:dyDescent="0.25">
      <c r="A4" s="10" t="s">
        <v>1</v>
      </c>
      <c r="B4" s="28">
        <v>153708</v>
      </c>
      <c r="C4" s="97">
        <f>SUM('FR Metrics Q2'!C4,'DR Metrics Q2'!C4)</f>
        <v>3812</v>
      </c>
      <c r="D4" s="98">
        <f>SUM('FR Metrics Q2'!D4,'DR Metrics Q2'!D4)</f>
        <v>3429</v>
      </c>
      <c r="E4" s="99">
        <f>SUM('FR Metrics Q2'!E4,'DR Metrics Q2'!E4)</f>
        <v>3989</v>
      </c>
      <c r="F4" s="75">
        <f>SUM(C4:E4)</f>
        <v>11230</v>
      </c>
      <c r="G4" s="123">
        <v>159917</v>
      </c>
      <c r="H4" s="11"/>
    </row>
    <row r="5" spans="1:8" x14ac:dyDescent="0.25">
      <c r="A5" s="3" t="s">
        <v>2</v>
      </c>
      <c r="B5" s="29"/>
      <c r="C5" s="100">
        <f>SUM('FR Metrics Q2'!C5,'DR Metrics Q2'!C5)</f>
        <v>27816.400000000001</v>
      </c>
      <c r="D5" s="101">
        <f>SUM('FR Metrics Q2'!D5,'DR Metrics Q2'!D5)</f>
        <v>25656.6</v>
      </c>
      <c r="E5" s="102">
        <f>SUM('FR Metrics Q2'!E5,'DR Metrics Q2'!E5)</f>
        <v>28201.3</v>
      </c>
      <c r="F5" s="76">
        <f>SUM(C5:E5)</f>
        <v>81674.3</v>
      </c>
      <c r="G5" s="32"/>
      <c r="H5" s="8"/>
    </row>
    <row r="6" spans="1:8" x14ac:dyDescent="0.25">
      <c r="A6" s="3" t="s">
        <v>3</v>
      </c>
      <c r="B6" s="29"/>
      <c r="C6" s="100">
        <f>SUM('FR Metrics Q2'!C6,'DR Metrics Q2'!C6)</f>
        <v>1616.17</v>
      </c>
      <c r="D6" s="101">
        <f>SUM('FR Metrics Q2'!D6,'DR Metrics Q2'!D6)</f>
        <v>1355.3</v>
      </c>
      <c r="E6" s="102">
        <f>SUM('FR Metrics Q2'!E6,'DR Metrics Q2'!E6)</f>
        <v>1535.6100000000001</v>
      </c>
      <c r="F6" s="76">
        <f>SUM(C6:E6)</f>
        <v>4507.08</v>
      </c>
      <c r="G6" s="32"/>
      <c r="H6" s="8"/>
    </row>
    <row r="7" spans="1:8" x14ac:dyDescent="0.25">
      <c r="A7" s="6" t="s">
        <v>4</v>
      </c>
      <c r="B7" s="48"/>
      <c r="C7" s="103">
        <f>C4/C5</f>
        <v>0.13704145755741218</v>
      </c>
      <c r="D7" s="104">
        <f t="shared" ref="D7:F7" si="0">D4/D5</f>
        <v>0.13364982109866469</v>
      </c>
      <c r="E7" s="105">
        <f t="shared" si="0"/>
        <v>0.14144738008531521</v>
      </c>
      <c r="F7" s="105">
        <f t="shared" si="0"/>
        <v>0.13749735228829632</v>
      </c>
      <c r="G7" s="49"/>
      <c r="H7" s="8"/>
    </row>
    <row r="8" spans="1:8" x14ac:dyDescent="0.25">
      <c r="A8" s="13" t="s">
        <v>5</v>
      </c>
      <c r="B8" s="30">
        <v>4.9000000000000004</v>
      </c>
      <c r="C8" s="77">
        <f>C4/C6</f>
        <v>2.3586627644369096</v>
      </c>
      <c r="D8" s="78">
        <f t="shared" ref="D8:F8" si="1">D4/D6</f>
        <v>2.5300671438057996</v>
      </c>
      <c r="E8" s="79">
        <f t="shared" si="1"/>
        <v>2.5976647716542609</v>
      </c>
      <c r="F8" s="79">
        <f t="shared" si="1"/>
        <v>2.491635382553671</v>
      </c>
      <c r="G8" s="57">
        <v>5.09</v>
      </c>
      <c r="H8" s="9"/>
    </row>
    <row r="9" spans="1:8" x14ac:dyDescent="0.25">
      <c r="A9" s="1" t="s">
        <v>6</v>
      </c>
      <c r="B9" s="17"/>
      <c r="C9" s="106"/>
      <c r="D9" s="107"/>
      <c r="E9" s="107"/>
      <c r="F9" s="107"/>
      <c r="G9" s="19"/>
      <c r="H9" s="18"/>
    </row>
    <row r="10" spans="1:8" x14ac:dyDescent="0.25">
      <c r="A10" s="10" t="s">
        <v>9</v>
      </c>
      <c r="B10" s="36"/>
      <c r="C10" s="108">
        <f>SUM('FR Metrics Q2'!C10,'DR Metrics Q2'!C10)</f>
        <v>-5936.4400000000005</v>
      </c>
      <c r="D10" s="109">
        <f>SUM('FR Metrics Q2'!D10,'DR Metrics Q2'!D10)</f>
        <v>5947.92</v>
      </c>
      <c r="E10" s="110">
        <f>SUM('FR Metrics Q2'!E10,'DR Metrics Q2'!E10)</f>
        <v>5837.84</v>
      </c>
      <c r="F10" s="95">
        <f>SUM(C10:E10)</f>
        <v>5849.32</v>
      </c>
      <c r="G10" s="40"/>
      <c r="H10" s="11"/>
    </row>
    <row r="11" spans="1:8" x14ac:dyDescent="0.25">
      <c r="A11" s="3" t="s">
        <v>8</v>
      </c>
      <c r="B11" s="50"/>
      <c r="C11" s="86">
        <f>SUM('FR Metrics Q2'!C11,'DR Metrics Q2'!C11)</f>
        <v>183991.59999999998</v>
      </c>
      <c r="D11" s="87">
        <f>SUM('FR Metrics Q2'!D11,'DR Metrics Q2'!D11)</f>
        <v>166888.52000000002</v>
      </c>
      <c r="E11" s="88">
        <f>SUM('FR Metrics Q2'!E11,'DR Metrics Q2'!E11)</f>
        <v>202704.84000000003</v>
      </c>
      <c r="F11" s="111">
        <f>SUM(C11:E11)</f>
        <v>553584.96</v>
      </c>
      <c r="G11" s="51"/>
      <c r="H11" s="8"/>
    </row>
    <row r="12" spans="1:8" x14ac:dyDescent="0.25">
      <c r="A12" s="6" t="s">
        <v>10</v>
      </c>
      <c r="B12" s="33">
        <v>8.9700000000000002E-2</v>
      </c>
      <c r="C12" s="83">
        <f>C10/C11</f>
        <v>-3.2264733824805054E-2</v>
      </c>
      <c r="D12" s="84">
        <f t="shared" ref="D12:F12" si="2">D10/D11</f>
        <v>3.5640078778336574E-2</v>
      </c>
      <c r="E12" s="85">
        <f t="shared" si="2"/>
        <v>2.8799707002556029E-2</v>
      </c>
      <c r="F12" s="85">
        <f t="shared" si="2"/>
        <v>1.0566255268206709E-2</v>
      </c>
      <c r="G12" s="59">
        <v>9.3200000000000005E-2</v>
      </c>
      <c r="H12" s="8"/>
    </row>
    <row r="13" spans="1:8" hidden="1" x14ac:dyDescent="0.25">
      <c r="A13" s="6" t="s">
        <v>11</v>
      </c>
      <c r="B13" s="43"/>
      <c r="C13" s="86">
        <f>C11/C5</f>
        <v>6.6145007980903339</v>
      </c>
      <c r="D13" s="87">
        <f t="shared" ref="D13:F13" si="3">D11/D5</f>
        <v>6.5047013244155512</v>
      </c>
      <c r="E13" s="88">
        <f t="shared" si="3"/>
        <v>7.1877835418934595</v>
      </c>
      <c r="F13" s="88">
        <f t="shared" si="3"/>
        <v>6.7779578153715425</v>
      </c>
      <c r="G13" s="35"/>
      <c r="H13" s="8"/>
    </row>
    <row r="14" spans="1:8" x14ac:dyDescent="0.25">
      <c r="A14" s="13" t="s">
        <v>12</v>
      </c>
      <c r="B14" s="34">
        <v>92.55</v>
      </c>
      <c r="C14" s="89">
        <f>C11/C6</f>
        <v>113.84421193315058</v>
      </c>
      <c r="D14" s="90">
        <f t="shared" ref="D14:F14" si="4">D11/D6</f>
        <v>123.13769645097028</v>
      </c>
      <c r="E14" s="91">
        <f t="shared" si="4"/>
        <v>132.0028132142927</v>
      </c>
      <c r="F14" s="91">
        <f t="shared" si="4"/>
        <v>122.82563433531243</v>
      </c>
      <c r="G14" s="60">
        <v>96.28</v>
      </c>
      <c r="H14" s="9"/>
    </row>
    <row r="15" spans="1:8" hidden="1" x14ac:dyDescent="0.25">
      <c r="A15" s="1" t="s">
        <v>13</v>
      </c>
      <c r="B15" s="17"/>
      <c r="C15" s="7"/>
      <c r="D15" s="17"/>
      <c r="E15" s="17"/>
      <c r="F15" s="19"/>
      <c r="G15" s="19"/>
      <c r="H15" s="18"/>
    </row>
    <row r="17" spans="1:8" ht="31.5" x14ac:dyDescent="0.25">
      <c r="A17" s="22" t="s">
        <v>15</v>
      </c>
      <c r="B17" s="23" t="s">
        <v>18</v>
      </c>
      <c r="C17" s="22" t="s">
        <v>68</v>
      </c>
      <c r="D17" s="24" t="s">
        <v>69</v>
      </c>
      <c r="E17" s="25" t="s">
        <v>70</v>
      </c>
      <c r="F17" s="27" t="s">
        <v>71</v>
      </c>
      <c r="G17" s="27" t="s">
        <v>66</v>
      </c>
      <c r="H17" s="25" t="s">
        <v>17</v>
      </c>
    </row>
    <row r="18" spans="1:8" x14ac:dyDescent="0.25">
      <c r="A18" s="20" t="s">
        <v>13</v>
      </c>
      <c r="B18" s="17"/>
      <c r="C18" s="17"/>
      <c r="D18" s="17"/>
      <c r="E18" s="17"/>
      <c r="F18" s="19"/>
      <c r="G18" s="19"/>
      <c r="H18" s="18"/>
    </row>
    <row r="19" spans="1:8" x14ac:dyDescent="0.25">
      <c r="A19" s="3" t="s">
        <v>26</v>
      </c>
      <c r="B19" s="52"/>
      <c r="C19" s="29">
        <v>0</v>
      </c>
      <c r="D19" s="73">
        <v>0</v>
      </c>
      <c r="E19" s="73">
        <v>2</v>
      </c>
      <c r="F19" s="113">
        <f>SUM(C19:E19)</f>
        <v>2</v>
      </c>
      <c r="G19" s="49"/>
      <c r="H19" s="5"/>
    </row>
    <row r="20" spans="1:8" x14ac:dyDescent="0.25">
      <c r="A20" s="6" t="s">
        <v>25</v>
      </c>
      <c r="B20" s="48">
        <v>11.49</v>
      </c>
      <c r="C20" s="103">
        <f>C19/(C4/100000)</f>
        <v>0</v>
      </c>
      <c r="D20" s="104">
        <f>D19/(D4/100000)</f>
        <v>0</v>
      </c>
      <c r="E20" s="105">
        <f>E19/(E4/100000)</f>
        <v>50.137879167711205</v>
      </c>
      <c r="F20" s="103">
        <f>F19/(F4/100000)</f>
        <v>17.809439002671418</v>
      </c>
      <c r="G20" s="56">
        <v>11.03</v>
      </c>
      <c r="H20" s="5"/>
    </row>
    <row r="21" spans="1:8" x14ac:dyDescent="0.25">
      <c r="A21" s="3" t="s">
        <v>27</v>
      </c>
      <c r="B21" s="52"/>
      <c r="C21" s="29">
        <v>2</v>
      </c>
      <c r="D21" s="73">
        <v>0</v>
      </c>
      <c r="E21" s="73">
        <v>1</v>
      </c>
      <c r="F21" s="113">
        <f>SUM(C21:E21)</f>
        <v>3</v>
      </c>
      <c r="G21" s="49"/>
      <c r="H21" s="5"/>
    </row>
    <row r="22" spans="1:8" x14ac:dyDescent="0.25">
      <c r="A22" s="6" t="s">
        <v>22</v>
      </c>
      <c r="B22" s="48">
        <v>1.69</v>
      </c>
      <c r="C22" s="103">
        <f>C21/C5*100000</f>
        <v>7.1900030198012681</v>
      </c>
      <c r="D22" s="104">
        <f t="shared" ref="D22:E22" si="5">D21/D5*100000</f>
        <v>0</v>
      </c>
      <c r="E22" s="105">
        <f t="shared" si="5"/>
        <v>3.5459358256534275</v>
      </c>
      <c r="F22" s="113">
        <f>F21/(F5/100000)</f>
        <v>3.6731260629108546</v>
      </c>
      <c r="G22" s="56">
        <v>1.62</v>
      </c>
      <c r="H22" s="5"/>
    </row>
    <row r="23" spans="1:8" x14ac:dyDescent="0.25">
      <c r="A23" s="3" t="s">
        <v>28</v>
      </c>
      <c r="B23" s="52"/>
      <c r="C23" s="29">
        <v>1</v>
      </c>
      <c r="D23" s="73">
        <v>1</v>
      </c>
      <c r="E23" s="73">
        <v>1</v>
      </c>
      <c r="F23" s="113">
        <f>SUM(C23:E23)</f>
        <v>3</v>
      </c>
      <c r="G23" s="49"/>
      <c r="H23" s="5"/>
    </row>
    <row r="24" spans="1:8" x14ac:dyDescent="0.25">
      <c r="A24" s="6" t="s">
        <v>23</v>
      </c>
      <c r="B24" s="48">
        <v>3.32</v>
      </c>
      <c r="C24" s="103">
        <f>C23/C5*100000</f>
        <v>3.5950015099006341</v>
      </c>
      <c r="D24" s="104">
        <f t="shared" ref="D24:E24" si="6">D23/D5*100000</f>
        <v>3.8976325779721397</v>
      </c>
      <c r="E24" s="105">
        <f t="shared" si="6"/>
        <v>3.5459358256534275</v>
      </c>
      <c r="F24" s="116">
        <f>F23/(F5/100000)</f>
        <v>3.6731260629108546</v>
      </c>
      <c r="G24" s="57">
        <v>3.18</v>
      </c>
      <c r="H24" s="5"/>
    </row>
    <row r="25" spans="1:8" x14ac:dyDescent="0.25">
      <c r="A25" s="20" t="s">
        <v>16</v>
      </c>
      <c r="B25" s="17"/>
      <c r="C25" s="17"/>
      <c r="D25" s="17"/>
      <c r="E25" s="17"/>
      <c r="F25" s="107"/>
      <c r="G25" s="19"/>
      <c r="H25" s="18"/>
    </row>
    <row r="26" spans="1:8" x14ac:dyDescent="0.25">
      <c r="A26" s="11" t="s">
        <v>29</v>
      </c>
      <c r="B26" s="21"/>
      <c r="C26" s="29">
        <v>11</v>
      </c>
      <c r="D26" s="73">
        <v>12</v>
      </c>
      <c r="E26" s="73">
        <v>12</v>
      </c>
      <c r="F26" s="119">
        <f>SUM(C26:E26)</f>
        <v>35</v>
      </c>
      <c r="G26" s="11"/>
      <c r="H26" s="12"/>
    </row>
    <row r="27" spans="1:8" x14ac:dyDescent="0.25">
      <c r="A27" s="8" t="s">
        <v>30</v>
      </c>
      <c r="B27" s="4"/>
      <c r="C27" s="29">
        <v>11</v>
      </c>
      <c r="D27" s="73">
        <v>12</v>
      </c>
      <c r="E27" s="73">
        <v>10</v>
      </c>
      <c r="F27" s="120">
        <f>SUM(C27:E27)</f>
        <v>33</v>
      </c>
      <c r="G27" s="8"/>
      <c r="H27" s="5"/>
    </row>
    <row r="28" spans="1:8" x14ac:dyDescent="0.25">
      <c r="A28" s="63" t="s">
        <v>24</v>
      </c>
      <c r="B28" s="114">
        <v>0.98509999999999998</v>
      </c>
      <c r="C28" s="117">
        <f>C27/C26</f>
        <v>1</v>
      </c>
      <c r="D28" s="118">
        <f t="shared" ref="D28:F28" si="7">D27/D26</f>
        <v>1</v>
      </c>
      <c r="E28" s="118">
        <f t="shared" si="7"/>
        <v>0.83333333333333337</v>
      </c>
      <c r="F28" s="121">
        <f t="shared" si="7"/>
        <v>0.94285714285714284</v>
      </c>
      <c r="G28" s="115">
        <v>0.99</v>
      </c>
      <c r="H28" s="112"/>
    </row>
  </sheetData>
  <mergeCells count="1">
    <mergeCell ref="A1:H1"/>
  </mergeCells>
  <phoneticPr fontId="11" type="noConversion"/>
  <pageMargins left="0" right="0" top="0.75" bottom="0.75" header="0.3" footer="0.3"/>
  <pageSetup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5A4AA-5146-4D09-B2DB-12B21B8423BA}">
  <dimension ref="A1:H48"/>
  <sheetViews>
    <sheetView workbookViewId="0">
      <selection activeCell="K9" sqref="K9"/>
    </sheetView>
  </sheetViews>
  <sheetFormatPr defaultRowHeight="15" x14ac:dyDescent="0.25"/>
  <cols>
    <col min="1" max="1" width="14.7109375" customWidth="1"/>
    <col min="2" max="4" width="13.28515625" customWidth="1"/>
    <col min="5" max="5" width="43.140625" customWidth="1"/>
    <col min="6" max="6" width="13.28515625" customWidth="1"/>
  </cols>
  <sheetData>
    <row r="1" spans="1:8" x14ac:dyDescent="0.25">
      <c r="A1" t="s">
        <v>37</v>
      </c>
      <c r="B1" t="s">
        <v>38</v>
      </c>
      <c r="C1" t="s">
        <v>39</v>
      </c>
      <c r="D1" t="s">
        <v>40</v>
      </c>
      <c r="E1" t="s">
        <v>41</v>
      </c>
      <c r="F1" t="s">
        <v>68</v>
      </c>
      <c r="G1" t="s">
        <v>69</v>
      </c>
      <c r="H1" t="s">
        <v>70</v>
      </c>
    </row>
    <row r="2" spans="1:8" x14ac:dyDescent="0.25">
      <c r="A2" t="s">
        <v>35</v>
      </c>
      <c r="B2" t="s">
        <v>45</v>
      </c>
      <c r="C2">
        <v>2021</v>
      </c>
      <c r="D2" t="s">
        <v>72</v>
      </c>
      <c r="E2" t="s">
        <v>42</v>
      </c>
      <c r="F2">
        <f>'FR Metrics Q2'!C4</f>
        <v>2795</v>
      </c>
      <c r="G2">
        <f>'FR Metrics Q2'!D4</f>
        <v>2544</v>
      </c>
      <c r="H2">
        <f>'FR Metrics Q2'!E4</f>
        <v>3025</v>
      </c>
    </row>
    <row r="3" spans="1:8" x14ac:dyDescent="0.25">
      <c r="A3" t="s">
        <v>35</v>
      </c>
      <c r="B3" t="s">
        <v>45</v>
      </c>
      <c r="C3">
        <v>2021</v>
      </c>
      <c r="D3" t="s">
        <v>72</v>
      </c>
      <c r="E3" t="s">
        <v>44</v>
      </c>
      <c r="F3">
        <f>'FR Metrics Q2'!C5</f>
        <v>20048.400000000001</v>
      </c>
      <c r="G3">
        <f>'FR Metrics Q2'!D5</f>
        <v>18455.599999999999</v>
      </c>
      <c r="H3">
        <f>'FR Metrics Q2'!E5</f>
        <v>20474.3</v>
      </c>
    </row>
    <row r="4" spans="1:8" x14ac:dyDescent="0.25">
      <c r="A4" t="s">
        <v>35</v>
      </c>
      <c r="B4" t="s">
        <v>45</v>
      </c>
      <c r="C4">
        <v>2021</v>
      </c>
      <c r="D4" t="s">
        <v>72</v>
      </c>
      <c r="E4" t="s">
        <v>43</v>
      </c>
      <c r="F4">
        <f>'FR Metrics Q2'!C6</f>
        <v>723.17</v>
      </c>
      <c r="G4">
        <f>'FR Metrics Q2'!D6</f>
        <v>654.29999999999995</v>
      </c>
      <c r="H4">
        <f>'FR Metrics Q2'!E6</f>
        <v>757.61</v>
      </c>
    </row>
    <row r="5" spans="1:8" x14ac:dyDescent="0.25">
      <c r="A5" t="s">
        <v>35</v>
      </c>
      <c r="B5" t="s">
        <v>45</v>
      </c>
      <c r="C5">
        <v>2021</v>
      </c>
      <c r="D5" t="s">
        <v>72</v>
      </c>
      <c r="E5" t="s">
        <v>4</v>
      </c>
      <c r="F5">
        <f>'FR Metrics Q2'!C7</f>
        <v>0.13941262145607627</v>
      </c>
      <c r="G5">
        <f>'FR Metrics Q2'!D7</f>
        <v>0.13784433992934395</v>
      </c>
      <c r="H5">
        <f>'FR Metrics Q2'!E7</f>
        <v>0.14774619889324667</v>
      </c>
    </row>
    <row r="6" spans="1:8" x14ac:dyDescent="0.25">
      <c r="A6" t="s">
        <v>35</v>
      </c>
      <c r="B6" t="s">
        <v>45</v>
      </c>
      <c r="C6">
        <v>2021</v>
      </c>
      <c r="D6" t="s">
        <v>72</v>
      </c>
      <c r="E6" t="s">
        <v>5</v>
      </c>
      <c r="F6">
        <f>'FR Metrics Q2'!C8</f>
        <v>3.8649280252222855</v>
      </c>
      <c r="G6">
        <f>'FR Metrics Q2'!D8</f>
        <v>3.888124713434205</v>
      </c>
      <c r="H6">
        <f>'FR Metrics Q2'!E8</f>
        <v>3.9928195245574898</v>
      </c>
    </row>
    <row r="7" spans="1:8" x14ac:dyDescent="0.25">
      <c r="A7" t="s">
        <v>35</v>
      </c>
      <c r="B7" t="s">
        <v>45</v>
      </c>
      <c r="C7">
        <v>2021</v>
      </c>
      <c r="D7" t="s">
        <v>72</v>
      </c>
      <c r="E7" t="s">
        <v>48</v>
      </c>
      <c r="F7">
        <f>'FR Metrics Q2'!C10</f>
        <v>111.48</v>
      </c>
      <c r="G7">
        <f>'FR Metrics Q2'!D10</f>
        <v>163.9</v>
      </c>
      <c r="H7">
        <f>'FR Metrics Q2'!E10</f>
        <v>100.41</v>
      </c>
    </row>
    <row r="8" spans="1:8" x14ac:dyDescent="0.25">
      <c r="A8" t="s">
        <v>35</v>
      </c>
      <c r="B8" t="s">
        <v>45</v>
      </c>
      <c r="C8">
        <v>2021</v>
      </c>
      <c r="D8" t="s">
        <v>72</v>
      </c>
      <c r="E8" t="s">
        <v>49</v>
      </c>
      <c r="F8">
        <f>'FR Metrics Q2'!C11</f>
        <v>108784.98</v>
      </c>
      <c r="G8">
        <f>'FR Metrics Q2'!D11</f>
        <v>81708.88</v>
      </c>
      <c r="H8">
        <f>'FR Metrics Q2'!E11</f>
        <v>100509.85</v>
      </c>
    </row>
    <row r="9" spans="1:8" x14ac:dyDescent="0.25">
      <c r="A9" t="s">
        <v>35</v>
      </c>
      <c r="B9" t="s">
        <v>45</v>
      </c>
      <c r="C9">
        <v>2021</v>
      </c>
      <c r="D9" t="s">
        <v>72</v>
      </c>
      <c r="E9" t="s">
        <v>50</v>
      </c>
      <c r="F9">
        <f>'FR Metrics Q2'!C12</f>
        <v>1.0247738244746655E-3</v>
      </c>
      <c r="G9">
        <f>'FR Metrics Q2'!D12</f>
        <v>2.0059019288968345E-3</v>
      </c>
      <c r="H9">
        <f>'FR Metrics Q2'!E12</f>
        <v>9.9900656502820368E-4</v>
      </c>
    </row>
    <row r="10" spans="1:8" x14ac:dyDescent="0.25">
      <c r="A10" t="s">
        <v>35</v>
      </c>
      <c r="B10" t="s">
        <v>45</v>
      </c>
      <c r="C10">
        <v>2021</v>
      </c>
      <c r="D10" t="s">
        <v>72</v>
      </c>
      <c r="E10" t="s">
        <v>51</v>
      </c>
      <c r="F10">
        <f>'FR Metrics Q2'!C13</f>
        <v>5.4261177949362533</v>
      </c>
      <c r="G10">
        <f>'FR Metrics Q2'!D13</f>
        <v>4.4273217885086371</v>
      </c>
      <c r="H10">
        <f>'FR Metrics Q2'!E13</f>
        <v>4.9090738144893846</v>
      </c>
    </row>
    <row r="11" spans="1:8" x14ac:dyDescent="0.25">
      <c r="A11" t="s">
        <v>35</v>
      </c>
      <c r="B11" t="s">
        <v>45</v>
      </c>
      <c r="C11">
        <v>2021</v>
      </c>
      <c r="D11" t="s">
        <v>72</v>
      </c>
      <c r="E11" t="s">
        <v>52</v>
      </c>
      <c r="F11">
        <f>'FR Metrics Q2'!C14</f>
        <v>150.42794916824536</v>
      </c>
      <c r="G11">
        <f>'FR Metrics Q2'!D14</f>
        <v>124.87984105150544</v>
      </c>
      <c r="H11">
        <f>'FR Metrics Q2'!E14</f>
        <v>132.66700545135362</v>
      </c>
    </row>
    <row r="12" spans="1:8" x14ac:dyDescent="0.25">
      <c r="A12" t="s">
        <v>35</v>
      </c>
      <c r="B12" t="s">
        <v>45</v>
      </c>
      <c r="C12">
        <v>2021</v>
      </c>
      <c r="D12" t="s">
        <v>72</v>
      </c>
      <c r="E12" t="s">
        <v>64</v>
      </c>
      <c r="F12">
        <f>'FR Metrics Q2'!C11/'FR Metrics Q2'!C4</f>
        <v>38.921280858676205</v>
      </c>
      <c r="G12">
        <f>'FR Metrics Q2'!D11/'FR Metrics Q2'!D4</f>
        <v>32.118270440251571</v>
      </c>
      <c r="H12">
        <f>'FR Metrics Q2'!E11/'FR Metrics Q2'!E4</f>
        <v>33.226396694214877</v>
      </c>
    </row>
    <row r="13" spans="1:8" x14ac:dyDescent="0.25">
      <c r="A13" t="s">
        <v>35</v>
      </c>
      <c r="B13" t="s">
        <v>45</v>
      </c>
      <c r="C13">
        <v>2021</v>
      </c>
      <c r="D13" t="s">
        <v>72</v>
      </c>
      <c r="E13" t="s">
        <v>19</v>
      </c>
      <c r="F13">
        <f>'FR Metrics Q2'!C19</f>
        <v>38.881395348837209</v>
      </c>
      <c r="G13">
        <f>'FR Metrics Q2'!D19</f>
        <v>32.053844339622643</v>
      </c>
      <c r="H13">
        <f>'FR Metrics Q2'!E19</f>
        <v>33.193203305785126</v>
      </c>
    </row>
    <row r="14" spans="1:8" x14ac:dyDescent="0.25">
      <c r="A14" t="s">
        <v>35</v>
      </c>
      <c r="B14" t="s">
        <v>45</v>
      </c>
      <c r="C14">
        <v>2021</v>
      </c>
      <c r="D14" t="s">
        <v>72</v>
      </c>
      <c r="E14" t="s">
        <v>54</v>
      </c>
      <c r="F14">
        <f>'FR Metrics Q2'!C21</f>
        <v>0.5</v>
      </c>
      <c r="G14">
        <f>'FR Metrics Q2'!D21</f>
        <v>0.5</v>
      </c>
      <c r="H14">
        <f>'FR Metrics Q2'!E21</f>
        <v>0.5</v>
      </c>
    </row>
    <row r="15" spans="1:8" x14ac:dyDescent="0.25">
      <c r="A15" t="s">
        <v>35</v>
      </c>
      <c r="B15" t="s">
        <v>45</v>
      </c>
      <c r="C15">
        <v>2021</v>
      </c>
      <c r="D15" t="s">
        <v>72</v>
      </c>
      <c r="E15" t="s">
        <v>53</v>
      </c>
      <c r="F15">
        <v>0</v>
      </c>
      <c r="G15">
        <v>0</v>
      </c>
      <c r="H15">
        <v>0</v>
      </c>
    </row>
    <row r="16" spans="1:8" x14ac:dyDescent="0.25">
      <c r="A16" t="s">
        <v>35</v>
      </c>
      <c r="B16" t="s">
        <v>46</v>
      </c>
      <c r="C16">
        <v>2021</v>
      </c>
      <c r="D16" t="s">
        <v>72</v>
      </c>
      <c r="E16" t="s">
        <v>42</v>
      </c>
      <c r="F16">
        <f>'DR Metrics Q2'!C4</f>
        <v>1017</v>
      </c>
      <c r="G16">
        <f>'DR Metrics Q2'!D4</f>
        <v>885</v>
      </c>
      <c r="H16">
        <f>'DR Metrics Q2'!E4</f>
        <v>964</v>
      </c>
    </row>
    <row r="17" spans="1:8" x14ac:dyDescent="0.25">
      <c r="A17" t="s">
        <v>35</v>
      </c>
      <c r="B17" t="s">
        <v>46</v>
      </c>
      <c r="C17">
        <v>2021</v>
      </c>
      <c r="D17" t="s">
        <v>72</v>
      </c>
      <c r="E17" t="s">
        <v>44</v>
      </c>
      <c r="F17">
        <f>'DR Metrics Q2'!C5</f>
        <v>7768</v>
      </c>
      <c r="G17">
        <f>'DR Metrics Q2'!D5</f>
        <v>7201</v>
      </c>
      <c r="H17">
        <f>'DR Metrics Q2'!E5</f>
        <v>7727</v>
      </c>
    </row>
    <row r="18" spans="1:8" x14ac:dyDescent="0.25">
      <c r="A18" t="s">
        <v>35</v>
      </c>
      <c r="B18" t="s">
        <v>46</v>
      </c>
      <c r="C18">
        <v>2021</v>
      </c>
      <c r="D18" t="s">
        <v>72</v>
      </c>
      <c r="E18" t="s">
        <v>43</v>
      </c>
      <c r="F18">
        <f>'DR Metrics Q2'!C6</f>
        <v>893</v>
      </c>
      <c r="G18">
        <f>'DR Metrics Q2'!D6</f>
        <v>701</v>
      </c>
      <c r="H18">
        <f>'DR Metrics Q2'!E6</f>
        <v>778</v>
      </c>
    </row>
    <row r="19" spans="1:8" x14ac:dyDescent="0.25">
      <c r="A19" t="s">
        <v>35</v>
      </c>
      <c r="B19" t="s">
        <v>46</v>
      </c>
      <c r="C19">
        <v>2021</v>
      </c>
      <c r="D19" t="s">
        <v>72</v>
      </c>
      <c r="E19" t="s">
        <v>4</v>
      </c>
      <c r="F19">
        <f>'DR Metrics Q2'!C7</f>
        <v>0.13092173017507724</v>
      </c>
      <c r="G19">
        <f>'DR Metrics Q2'!D7</f>
        <v>0.12289959727815582</v>
      </c>
      <c r="H19">
        <f>'DR Metrics Q2'!E7</f>
        <v>0.12475734437686035</v>
      </c>
    </row>
    <row r="20" spans="1:8" x14ac:dyDescent="0.25">
      <c r="A20" t="s">
        <v>35</v>
      </c>
      <c r="B20" t="s">
        <v>46</v>
      </c>
      <c r="C20">
        <v>2021</v>
      </c>
      <c r="D20" t="s">
        <v>72</v>
      </c>
      <c r="E20" t="s">
        <v>5</v>
      </c>
      <c r="F20">
        <f>'DR Metrics Q2'!C8</f>
        <v>1.1388577827547592</v>
      </c>
      <c r="G20">
        <f>'DR Metrics Q2'!D8</f>
        <v>1.2624821683309557</v>
      </c>
      <c r="H20">
        <f>'DR Metrics Q2'!E8</f>
        <v>1.2390745501285347</v>
      </c>
    </row>
    <row r="21" spans="1:8" x14ac:dyDescent="0.25">
      <c r="A21" t="s">
        <v>35</v>
      </c>
      <c r="B21" t="s">
        <v>46</v>
      </c>
      <c r="C21">
        <v>2021</v>
      </c>
      <c r="D21" t="s">
        <v>72</v>
      </c>
      <c r="E21" t="s">
        <v>48</v>
      </c>
      <c r="F21">
        <f>'DR Metrics Q2'!C10</f>
        <v>-6047.92</v>
      </c>
      <c r="G21">
        <f>'DR Metrics Q2'!D10</f>
        <v>5784.02</v>
      </c>
      <c r="H21">
        <f>'DR Metrics Q2'!E10</f>
        <v>5737.43</v>
      </c>
    </row>
    <row r="22" spans="1:8" x14ac:dyDescent="0.25">
      <c r="A22" t="s">
        <v>35</v>
      </c>
      <c r="B22" t="s">
        <v>46</v>
      </c>
      <c r="C22">
        <v>2021</v>
      </c>
      <c r="D22" t="s">
        <v>72</v>
      </c>
      <c r="E22" t="s">
        <v>49</v>
      </c>
      <c r="F22">
        <f>'DR Metrics Q2'!C11</f>
        <v>75206.62</v>
      </c>
      <c r="G22">
        <f>'DR Metrics Q2'!D11</f>
        <v>85179.64</v>
      </c>
      <c r="H22">
        <f>'DR Metrics Q2'!E11</f>
        <v>102194.99</v>
      </c>
    </row>
    <row r="23" spans="1:8" x14ac:dyDescent="0.25">
      <c r="A23" t="s">
        <v>35</v>
      </c>
      <c r="B23" t="s">
        <v>46</v>
      </c>
      <c r="C23">
        <v>2021</v>
      </c>
      <c r="D23" t="s">
        <v>72</v>
      </c>
      <c r="E23" t="s">
        <v>50</v>
      </c>
      <c r="F23">
        <f>'DR Metrics Q2'!C12</f>
        <v>-8.0417388788380603E-2</v>
      </c>
      <c r="G23">
        <f>'DR Metrics Q2'!D12</f>
        <v>6.7903785458590812E-2</v>
      </c>
      <c r="H23">
        <f>'DR Metrics Q2'!E12</f>
        <v>5.6141988956601496E-2</v>
      </c>
    </row>
    <row r="24" spans="1:8" x14ac:dyDescent="0.25">
      <c r="A24" t="s">
        <v>35</v>
      </c>
      <c r="B24" t="s">
        <v>46</v>
      </c>
      <c r="C24">
        <v>2021</v>
      </c>
      <c r="D24" t="s">
        <v>72</v>
      </c>
      <c r="E24" t="s">
        <v>51</v>
      </c>
      <c r="F24">
        <f>'DR Metrics Q2'!C13</f>
        <v>9.6815937178166838</v>
      </c>
      <c r="G24">
        <f>'DR Metrics Q2'!D13</f>
        <v>11.828862657964171</v>
      </c>
      <c r="H24">
        <f>'DR Metrics Q2'!E13</f>
        <v>13.225700789439628</v>
      </c>
    </row>
    <row r="25" spans="1:8" x14ac:dyDescent="0.25">
      <c r="A25" t="s">
        <v>35</v>
      </c>
      <c r="B25" t="s">
        <v>46</v>
      </c>
      <c r="C25">
        <v>2021</v>
      </c>
      <c r="D25" t="s">
        <v>72</v>
      </c>
      <c r="E25" t="s">
        <v>52</v>
      </c>
      <c r="F25">
        <f>'DR Metrics Q2'!C14</f>
        <v>84.217939529675249</v>
      </c>
      <c r="G25">
        <f>'DR Metrics Q2'!D14</f>
        <v>121.5116119828816</v>
      </c>
      <c r="H25">
        <f>'DR Metrics Q2'!E14</f>
        <v>131.35602827763498</v>
      </c>
    </row>
    <row r="26" spans="1:8" x14ac:dyDescent="0.25">
      <c r="A26" t="s">
        <v>35</v>
      </c>
      <c r="B26" t="s">
        <v>46</v>
      </c>
      <c r="C26">
        <v>2021</v>
      </c>
      <c r="D26" t="s">
        <v>72</v>
      </c>
      <c r="E26" t="s">
        <v>64</v>
      </c>
      <c r="F26">
        <f>'DR Metrics Q2'!C11/'DR Metrics Q2'!C4</f>
        <v>73.949478859390354</v>
      </c>
      <c r="G26">
        <f>'DR Metrics Q2'!D11/'DR Metrics Q2'!D4</f>
        <v>96.248180790960447</v>
      </c>
      <c r="H26">
        <f>'DR Metrics Q2'!E11/'DR Metrics Q2'!E4</f>
        <v>106.01140041493777</v>
      </c>
    </row>
    <row r="27" spans="1:8" x14ac:dyDescent="0.25">
      <c r="A27" t="s">
        <v>35</v>
      </c>
      <c r="B27" t="s">
        <v>46</v>
      </c>
      <c r="C27">
        <v>2021</v>
      </c>
      <c r="D27" t="s">
        <v>72</v>
      </c>
      <c r="E27" t="s">
        <v>53</v>
      </c>
      <c r="F27">
        <f>'DR Metrics Q2'!C16</f>
        <v>0.86219999999999997</v>
      </c>
      <c r="G27">
        <f>'DR Metrics Q2'!D16</f>
        <v>0.88370000000000004</v>
      </c>
      <c r="H27">
        <f>'DR Metrics Q2'!E16</f>
        <v>0.90639999999999998</v>
      </c>
    </row>
    <row r="28" spans="1:8" x14ac:dyDescent="0.25">
      <c r="A28" t="s">
        <v>35</v>
      </c>
      <c r="B28" t="s">
        <v>46</v>
      </c>
      <c r="C28">
        <v>2021</v>
      </c>
      <c r="D28" t="s">
        <v>72</v>
      </c>
      <c r="E28" t="s">
        <v>21</v>
      </c>
      <c r="F28">
        <f>'DR Metrics Q2'!C20</f>
        <v>79.896302851524084</v>
      </c>
      <c r="G28">
        <f>'DR Metrics Q2'!D20</f>
        <v>89.712564971751405</v>
      </c>
      <c r="H28">
        <f>'DR Metrics Q2'!E20</f>
        <v>100.05970954356846</v>
      </c>
    </row>
    <row r="29" spans="1:8" x14ac:dyDescent="0.25">
      <c r="A29" t="s">
        <v>35</v>
      </c>
      <c r="B29" t="s">
        <v>46</v>
      </c>
      <c r="C29">
        <v>2021</v>
      </c>
      <c r="D29" t="s">
        <v>72</v>
      </c>
      <c r="E29" t="s">
        <v>54</v>
      </c>
      <c r="F29">
        <f>'DR Metrics Q2'!C22</f>
        <v>0.99319999999999997</v>
      </c>
      <c r="G29">
        <f>'DR Metrics Q2'!D22</f>
        <v>0.99439999999999995</v>
      </c>
      <c r="H29">
        <f>'DR Metrics Q2'!E22</f>
        <v>0.99690000000000001</v>
      </c>
    </row>
    <row r="30" spans="1:8" x14ac:dyDescent="0.25">
      <c r="A30" t="s">
        <v>35</v>
      </c>
      <c r="B30" t="s">
        <v>47</v>
      </c>
      <c r="C30">
        <v>2021</v>
      </c>
      <c r="D30" t="s">
        <v>72</v>
      </c>
      <c r="E30" t="s">
        <v>42</v>
      </c>
      <c r="F30">
        <f>'SW Metrics Q2'!C4</f>
        <v>3812</v>
      </c>
      <c r="G30">
        <f>'SW Metrics Q2'!D4</f>
        <v>3429</v>
      </c>
      <c r="H30">
        <f>'SW Metrics Q2'!E4</f>
        <v>3989</v>
      </c>
    </row>
    <row r="31" spans="1:8" x14ac:dyDescent="0.25">
      <c r="A31" t="s">
        <v>35</v>
      </c>
      <c r="B31" t="s">
        <v>47</v>
      </c>
      <c r="C31">
        <v>2021</v>
      </c>
      <c r="D31" t="s">
        <v>72</v>
      </c>
      <c r="E31" t="s">
        <v>44</v>
      </c>
      <c r="F31">
        <f>'SW Metrics Q2'!C5</f>
        <v>27816.400000000001</v>
      </c>
      <c r="G31">
        <f>'SW Metrics Q2'!D5</f>
        <v>25656.6</v>
      </c>
      <c r="H31">
        <f>'SW Metrics Q2'!E5</f>
        <v>28201.3</v>
      </c>
    </row>
    <row r="32" spans="1:8" x14ac:dyDescent="0.25">
      <c r="A32" t="s">
        <v>35</v>
      </c>
      <c r="B32" t="s">
        <v>47</v>
      </c>
      <c r="C32">
        <v>2021</v>
      </c>
      <c r="D32" t="s">
        <v>72</v>
      </c>
      <c r="E32" t="s">
        <v>43</v>
      </c>
      <c r="F32">
        <f>'SW Metrics Q2'!C6</f>
        <v>1616.17</v>
      </c>
      <c r="G32">
        <f>'SW Metrics Q2'!D6</f>
        <v>1355.3</v>
      </c>
      <c r="H32">
        <f>'SW Metrics Q2'!E6</f>
        <v>1535.6100000000001</v>
      </c>
    </row>
    <row r="33" spans="1:8" x14ac:dyDescent="0.25">
      <c r="A33" t="s">
        <v>35</v>
      </c>
      <c r="B33" t="s">
        <v>47</v>
      </c>
      <c r="C33">
        <v>2021</v>
      </c>
      <c r="D33" t="s">
        <v>72</v>
      </c>
      <c r="E33" t="s">
        <v>4</v>
      </c>
      <c r="F33">
        <f>'SW Metrics Q2'!C7</f>
        <v>0.13704145755741218</v>
      </c>
      <c r="G33">
        <f>'SW Metrics Q2'!D7</f>
        <v>0.13364982109866469</v>
      </c>
      <c r="H33">
        <f>'SW Metrics Q2'!E7</f>
        <v>0.14144738008531521</v>
      </c>
    </row>
    <row r="34" spans="1:8" x14ac:dyDescent="0.25">
      <c r="A34" t="s">
        <v>35</v>
      </c>
      <c r="B34" t="s">
        <v>47</v>
      </c>
      <c r="C34">
        <v>2021</v>
      </c>
      <c r="D34" t="s">
        <v>72</v>
      </c>
      <c r="E34" t="s">
        <v>5</v>
      </c>
      <c r="F34">
        <f>'SW Metrics Q2'!C8</f>
        <v>2.3586627644369096</v>
      </c>
      <c r="G34">
        <f>'SW Metrics Q2'!D8</f>
        <v>2.5300671438057996</v>
      </c>
      <c r="H34">
        <f>'SW Metrics Q2'!E8</f>
        <v>2.5976647716542609</v>
      </c>
    </row>
    <row r="35" spans="1:8" x14ac:dyDescent="0.25">
      <c r="A35" t="s">
        <v>35</v>
      </c>
      <c r="B35" t="s">
        <v>47</v>
      </c>
      <c r="C35">
        <v>2021</v>
      </c>
      <c r="D35" t="s">
        <v>72</v>
      </c>
      <c r="E35" t="s">
        <v>48</v>
      </c>
      <c r="F35">
        <f>'SW Metrics Q2'!C10</f>
        <v>-5936.4400000000005</v>
      </c>
      <c r="G35">
        <f>'SW Metrics Q2'!D10</f>
        <v>5947.92</v>
      </c>
      <c r="H35">
        <f>'SW Metrics Q2'!E10</f>
        <v>5837.84</v>
      </c>
    </row>
    <row r="36" spans="1:8" x14ac:dyDescent="0.25">
      <c r="A36" t="s">
        <v>35</v>
      </c>
      <c r="B36" t="s">
        <v>47</v>
      </c>
      <c r="C36">
        <v>2021</v>
      </c>
      <c r="D36" t="s">
        <v>72</v>
      </c>
      <c r="E36" t="s">
        <v>49</v>
      </c>
      <c r="F36">
        <f>'SW Metrics Q2'!C11</f>
        <v>183991.59999999998</v>
      </c>
      <c r="G36">
        <f>'SW Metrics Q2'!D11</f>
        <v>166888.52000000002</v>
      </c>
      <c r="H36">
        <f>'SW Metrics Q2'!E11</f>
        <v>202704.84000000003</v>
      </c>
    </row>
    <row r="37" spans="1:8" x14ac:dyDescent="0.25">
      <c r="A37" t="s">
        <v>35</v>
      </c>
      <c r="B37" t="s">
        <v>47</v>
      </c>
      <c r="C37">
        <v>2021</v>
      </c>
      <c r="D37" t="s">
        <v>72</v>
      </c>
      <c r="E37" t="s">
        <v>50</v>
      </c>
      <c r="F37">
        <f>'SW Metrics Q2'!C12</f>
        <v>-3.2264733824805054E-2</v>
      </c>
      <c r="G37">
        <f>'SW Metrics Q2'!D12</f>
        <v>3.5640078778336574E-2</v>
      </c>
      <c r="H37">
        <f>'SW Metrics Q2'!E12</f>
        <v>2.8799707002556029E-2</v>
      </c>
    </row>
    <row r="38" spans="1:8" x14ac:dyDescent="0.25">
      <c r="A38" t="s">
        <v>35</v>
      </c>
      <c r="B38" t="s">
        <v>47</v>
      </c>
      <c r="C38">
        <v>2021</v>
      </c>
      <c r="D38" t="s">
        <v>72</v>
      </c>
      <c r="E38" t="s">
        <v>51</v>
      </c>
      <c r="F38">
        <f>'SW Metrics Q2'!C13</f>
        <v>6.6145007980903339</v>
      </c>
      <c r="G38">
        <f>'SW Metrics Q2'!D13</f>
        <v>6.5047013244155512</v>
      </c>
      <c r="H38">
        <f>'SW Metrics Q2'!E13</f>
        <v>7.1877835418934595</v>
      </c>
    </row>
    <row r="39" spans="1:8" x14ac:dyDescent="0.25">
      <c r="A39" t="s">
        <v>35</v>
      </c>
      <c r="B39" t="s">
        <v>47</v>
      </c>
      <c r="C39">
        <v>2021</v>
      </c>
      <c r="D39" t="s">
        <v>72</v>
      </c>
      <c r="E39" t="s">
        <v>52</v>
      </c>
      <c r="F39">
        <f>'SW Metrics Q2'!C14</f>
        <v>113.84421193315058</v>
      </c>
      <c r="G39">
        <f>'SW Metrics Q2'!D14</f>
        <v>123.13769645097028</v>
      </c>
      <c r="H39">
        <f>'SW Metrics Q2'!E14</f>
        <v>132.0028132142927</v>
      </c>
    </row>
    <row r="40" spans="1:8" x14ac:dyDescent="0.25">
      <c r="A40" t="s">
        <v>35</v>
      </c>
      <c r="B40" t="s">
        <v>47</v>
      </c>
      <c r="C40">
        <v>2021</v>
      </c>
      <c r="D40" t="s">
        <v>72</v>
      </c>
      <c r="E40" t="s">
        <v>55</v>
      </c>
      <c r="F40">
        <f>'SW Metrics Q2'!C19</f>
        <v>0</v>
      </c>
      <c r="G40">
        <f>'SW Metrics Q2'!D19</f>
        <v>0</v>
      </c>
      <c r="H40">
        <f>'SW Metrics Q2'!E19</f>
        <v>2</v>
      </c>
    </row>
    <row r="41" spans="1:8" x14ac:dyDescent="0.25">
      <c r="A41" t="s">
        <v>35</v>
      </c>
      <c r="B41" t="s">
        <v>47</v>
      </c>
      <c r="C41">
        <v>2021</v>
      </c>
      <c r="D41" t="s">
        <v>72</v>
      </c>
      <c r="E41" t="s">
        <v>63</v>
      </c>
      <c r="F41">
        <f>'SW Metrics Q2'!C20</f>
        <v>0</v>
      </c>
      <c r="G41">
        <f>'SW Metrics Q2'!D20</f>
        <v>0</v>
      </c>
      <c r="H41">
        <f>'SW Metrics Q2'!E20</f>
        <v>50.137879167711205</v>
      </c>
    </row>
    <row r="42" spans="1:8" x14ac:dyDescent="0.25">
      <c r="A42" t="s">
        <v>35</v>
      </c>
      <c r="B42" t="s">
        <v>47</v>
      </c>
      <c r="C42">
        <v>2021</v>
      </c>
      <c r="D42" t="s">
        <v>72</v>
      </c>
      <c r="E42" t="s">
        <v>56</v>
      </c>
      <c r="F42">
        <f>'SW Metrics Q2'!C21</f>
        <v>2</v>
      </c>
      <c r="G42">
        <f>'SW Metrics Q2'!D21</f>
        <v>0</v>
      </c>
      <c r="H42">
        <f>'SW Metrics Q2'!E21</f>
        <v>1</v>
      </c>
    </row>
    <row r="43" spans="1:8" x14ac:dyDescent="0.25">
      <c r="A43" t="s">
        <v>35</v>
      </c>
      <c r="B43" t="s">
        <v>47</v>
      </c>
      <c r="C43">
        <v>2021</v>
      </c>
      <c r="D43" t="s">
        <v>72</v>
      </c>
      <c r="E43" t="s">
        <v>57</v>
      </c>
      <c r="F43">
        <f>'SW Metrics Q2'!C22</f>
        <v>7.1900030198012681</v>
      </c>
      <c r="G43">
        <f>'SW Metrics Q2'!D22</f>
        <v>0</v>
      </c>
      <c r="H43">
        <f>'SW Metrics Q2'!E22</f>
        <v>3.5459358256534275</v>
      </c>
    </row>
    <row r="44" spans="1:8" x14ac:dyDescent="0.25">
      <c r="A44" t="s">
        <v>35</v>
      </c>
      <c r="B44" t="s">
        <v>47</v>
      </c>
      <c r="C44">
        <v>2021</v>
      </c>
      <c r="D44" t="s">
        <v>72</v>
      </c>
      <c r="E44" t="s">
        <v>58</v>
      </c>
      <c r="F44">
        <f>'SW Metrics Q2'!C23</f>
        <v>1</v>
      </c>
      <c r="G44">
        <f>'SW Metrics Q2'!D23</f>
        <v>1</v>
      </c>
      <c r="H44">
        <f>'SW Metrics Q2'!E23</f>
        <v>1</v>
      </c>
    </row>
    <row r="45" spans="1:8" x14ac:dyDescent="0.25">
      <c r="A45" t="s">
        <v>35</v>
      </c>
      <c r="B45" t="s">
        <v>47</v>
      </c>
      <c r="C45">
        <v>2021</v>
      </c>
      <c r="D45" t="s">
        <v>72</v>
      </c>
      <c r="E45" t="s">
        <v>59</v>
      </c>
      <c r="F45">
        <f>'SW Metrics Q2'!C24</f>
        <v>3.5950015099006341</v>
      </c>
      <c r="G45">
        <f>'SW Metrics Q2'!D24</f>
        <v>3.8976325779721397</v>
      </c>
      <c r="H45">
        <f>'SW Metrics Q2'!E24</f>
        <v>3.5459358256534275</v>
      </c>
    </row>
    <row r="46" spans="1:8" x14ac:dyDescent="0.25">
      <c r="A46" t="s">
        <v>35</v>
      </c>
      <c r="B46" t="s">
        <v>47</v>
      </c>
      <c r="C46">
        <v>2021</v>
      </c>
      <c r="D46" t="s">
        <v>72</v>
      </c>
      <c r="E46" t="s">
        <v>60</v>
      </c>
      <c r="F46">
        <f>'SW Metrics Q2'!C26</f>
        <v>11</v>
      </c>
      <c r="G46">
        <f>'SW Metrics Q2'!D26</f>
        <v>12</v>
      </c>
      <c r="H46">
        <f>'SW Metrics Q2'!E26</f>
        <v>12</v>
      </c>
    </row>
    <row r="47" spans="1:8" x14ac:dyDescent="0.25">
      <c r="A47" t="s">
        <v>35</v>
      </c>
      <c r="B47" t="s">
        <v>47</v>
      </c>
      <c r="C47">
        <v>2021</v>
      </c>
      <c r="D47" t="s">
        <v>72</v>
      </c>
      <c r="E47" t="s">
        <v>61</v>
      </c>
      <c r="F47">
        <f>'SW Metrics Q2'!C27</f>
        <v>11</v>
      </c>
      <c r="G47">
        <f>'SW Metrics Q2'!D27</f>
        <v>12</v>
      </c>
      <c r="H47">
        <f>'SW Metrics Q2'!E27</f>
        <v>10</v>
      </c>
    </row>
    <row r="48" spans="1:8" x14ac:dyDescent="0.25">
      <c r="A48" t="s">
        <v>35</v>
      </c>
      <c r="B48" t="s">
        <v>47</v>
      </c>
      <c r="C48">
        <v>2021</v>
      </c>
      <c r="D48" t="s">
        <v>72</v>
      </c>
      <c r="E48" t="s">
        <v>62</v>
      </c>
      <c r="F48">
        <f>'SW Metrics Q2'!C28</f>
        <v>1</v>
      </c>
      <c r="G48">
        <f>'SW Metrics Q2'!D28</f>
        <v>1</v>
      </c>
      <c r="H48">
        <f>'SW Metrics Q2'!E28</f>
        <v>0.83333333333333337</v>
      </c>
    </row>
  </sheetData>
  <phoneticPr fontId="11" type="noConversion"/>
  <pageMargins left="0.7" right="0.7" top="0.75" bottom="0.75" header="0.3" footer="0.3"/>
  <pageSetup paperSize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9" ma:contentTypeDescription="Create a new document." ma:contentTypeScope="" ma:versionID="901de7ab5ba48909935ea87fb97e2dae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c5a39e2a85ee8d8e50fb10b33d25f210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CC2BBD-AAC2-49BD-8FA3-FF7C32D717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A6C123-C727-4E54-9D1A-06702254DE8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d1ab2f6-91f9-4f14-952a-3f3eb0d68341"/>
    <ds:schemaRef ds:uri="8f2fdac3-5421-455f-b4e4-df6141b3176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23A17D-9A42-4D99-A8B2-AC307979ED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Metrics Directions</vt:lpstr>
      <vt:lpstr>FR Metrics Q2</vt:lpstr>
      <vt:lpstr>DR Metrics Q2</vt:lpstr>
      <vt:lpstr>SW Metrics Q2</vt:lpstr>
      <vt:lpstr>Data</vt:lpstr>
    </vt:vector>
  </TitlesOfParts>
  <Company>MassDOT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McCarthy, Elizabeth (DOT)</dc:creator>
  <cp:lastModifiedBy>Michael Perreault</cp:lastModifiedBy>
  <cp:lastPrinted>2021-03-18T14:30:57Z</cp:lastPrinted>
  <dcterms:created xsi:type="dcterms:W3CDTF">2019-12-26T13:29:03Z</dcterms:created>
  <dcterms:modified xsi:type="dcterms:W3CDTF">2021-03-18T14:30:59Z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